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7510"/>
  <workbookPr/>
  <mc:AlternateContent xmlns:mc="http://schemas.openxmlformats.org/markup-compatibility/2006">
    <mc:Choice Requires="x15">
      <x15ac:absPath xmlns:x15ac="http://schemas.microsoft.com/office/spreadsheetml/2010/11/ac" url="/Users/dfagbami/Library/Mobile Documents/com~apple~CloudDocs/Documents 3/DataZone/SPE board/SECTION 103 DIRECTOR/"/>
    </mc:Choice>
  </mc:AlternateContent>
  <bookViews>
    <workbookView xWindow="0" yWindow="460" windowWidth="25600" windowHeight="14460" activeTab="1"/>
  </bookViews>
  <sheets>
    <sheet name="2017 NAICE SUb-Committe" sheetId="1" r:id="rId1"/>
    <sheet name="CTC Memo Form" sheetId="5" r:id="rId2"/>
    <sheet name="Content" sheetId="4" state="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CATEGORY">Content!$D$59:$D$61</definedName>
    <definedName name="CURRENCY">Content!$B$59:$B$62</definedName>
    <definedName name="FROM">Content!$B$11:$B$39</definedName>
    <definedName name="METHOD">Content!$F$65:$F$67</definedName>
    <definedName name="POSITION">Content!$B$42:$B$46</definedName>
    <definedName name="_xlnm.Print_Area" localSheetId="1">'CTC Memo Form'!$C$1:$J$186</definedName>
    <definedName name="SUBJECT">Content!$B$48:$B$50</definedName>
    <definedName name="TO">Content!$B$3:$B$9</definedName>
    <definedName name="TYPE">Content!$C$59:$C$60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53" i="5" l="1"/>
  <c r="I153" i="5"/>
  <c r="H153" i="5"/>
  <c r="G153" i="5"/>
  <c r="E153" i="5"/>
  <c r="E119" i="5"/>
  <c r="E90" i="5"/>
  <c r="E75" i="5"/>
  <c r="J278" i="1"/>
  <c r="J272" i="1"/>
  <c r="J268" i="1"/>
  <c r="J261" i="1"/>
  <c r="J254" i="1"/>
  <c r="J246" i="1"/>
  <c r="J242" i="1"/>
  <c r="J279" i="1"/>
  <c r="J231" i="1"/>
  <c r="J225" i="1"/>
  <c r="J166" i="1"/>
  <c r="J124" i="1"/>
  <c r="J99" i="1"/>
  <c r="J82" i="1"/>
  <c r="J64" i="1"/>
  <c r="J59" i="1"/>
  <c r="J50" i="1"/>
  <c r="J46" i="1"/>
  <c r="J36" i="1"/>
  <c r="J30" i="1"/>
  <c r="J10" i="1"/>
  <c r="J281" i="1"/>
  <c r="I278" i="1"/>
  <c r="I272" i="1"/>
  <c r="I268" i="1"/>
  <c r="I261" i="1"/>
  <c r="I254" i="1"/>
  <c r="I246" i="1"/>
  <c r="I242" i="1"/>
  <c r="I279" i="1"/>
  <c r="H278" i="1"/>
  <c r="H272" i="1"/>
  <c r="H268" i="1"/>
  <c r="H261" i="1"/>
  <c r="H254" i="1"/>
  <c r="H246" i="1"/>
  <c r="H242" i="1"/>
  <c r="H279" i="1"/>
  <c r="G273" i="1"/>
  <c r="G274" i="1"/>
  <c r="G275" i="1"/>
  <c r="G277" i="1"/>
  <c r="G278" i="1"/>
  <c r="E278" i="1"/>
  <c r="E272" i="1"/>
  <c r="E268" i="1"/>
  <c r="E261" i="1"/>
  <c r="E254" i="1"/>
  <c r="E246" i="1"/>
  <c r="E242" i="1"/>
  <c r="E279" i="1"/>
  <c r="D278" i="1"/>
  <c r="D272" i="1"/>
  <c r="D268" i="1"/>
  <c r="D261" i="1"/>
  <c r="D254" i="1"/>
  <c r="D246" i="1"/>
  <c r="D242" i="1"/>
  <c r="D279" i="1"/>
  <c r="C278" i="1"/>
  <c r="C272" i="1"/>
  <c r="C268" i="1"/>
  <c r="C261" i="1"/>
  <c r="C254" i="1"/>
  <c r="C246" i="1"/>
  <c r="C242" i="1"/>
  <c r="C279" i="1"/>
  <c r="F277" i="1"/>
  <c r="F275" i="1"/>
  <c r="F274" i="1"/>
  <c r="F273" i="1"/>
  <c r="F278" i="1"/>
  <c r="G269" i="1"/>
  <c r="G270" i="1"/>
  <c r="G272" i="1"/>
  <c r="F270" i="1"/>
  <c r="F269" i="1"/>
  <c r="F272" i="1"/>
  <c r="G262" i="1"/>
  <c r="G263" i="1"/>
  <c r="G264" i="1"/>
  <c r="G265" i="1"/>
  <c r="G266" i="1"/>
  <c r="G267" i="1"/>
  <c r="G268" i="1"/>
  <c r="F267" i="1"/>
  <c r="F266" i="1"/>
  <c r="F265" i="1"/>
  <c r="F264" i="1"/>
  <c r="F263" i="1"/>
  <c r="F262" i="1"/>
  <c r="F268" i="1"/>
  <c r="G255" i="1"/>
  <c r="G256" i="1"/>
  <c r="G257" i="1"/>
  <c r="G258" i="1"/>
  <c r="G259" i="1"/>
  <c r="G260" i="1"/>
  <c r="G261" i="1"/>
  <c r="F260" i="1"/>
  <c r="F259" i="1"/>
  <c r="F258" i="1"/>
  <c r="F257" i="1"/>
  <c r="F256" i="1"/>
  <c r="F255" i="1"/>
  <c r="F261" i="1"/>
  <c r="G247" i="1"/>
  <c r="G248" i="1"/>
  <c r="G249" i="1"/>
  <c r="G250" i="1"/>
  <c r="G251" i="1"/>
  <c r="G252" i="1"/>
  <c r="G253" i="1"/>
  <c r="G254" i="1"/>
  <c r="F253" i="1"/>
  <c r="F252" i="1"/>
  <c r="F251" i="1"/>
  <c r="F250" i="1"/>
  <c r="F249" i="1"/>
  <c r="F248" i="1"/>
  <c r="F247" i="1"/>
  <c r="F254" i="1"/>
  <c r="G243" i="1"/>
  <c r="G244" i="1"/>
  <c r="G245" i="1"/>
  <c r="G246" i="1"/>
  <c r="F245" i="1"/>
  <c r="F244" i="1"/>
  <c r="F243" i="1"/>
  <c r="F246" i="1"/>
  <c r="G241" i="1"/>
  <c r="F241" i="1"/>
  <c r="G240" i="1"/>
  <c r="F240" i="1"/>
  <c r="G239" i="1"/>
  <c r="F239" i="1"/>
  <c r="G238" i="1"/>
  <c r="G237" i="1"/>
  <c r="F237" i="1"/>
  <c r="G236" i="1"/>
  <c r="F236" i="1"/>
  <c r="G235" i="1"/>
  <c r="F235" i="1"/>
  <c r="G234" i="1"/>
  <c r="F234" i="1"/>
  <c r="G233" i="1"/>
  <c r="F233" i="1"/>
  <c r="G232" i="1"/>
  <c r="G242" i="1"/>
  <c r="F232" i="1"/>
  <c r="F242" i="1"/>
  <c r="I231" i="1"/>
  <c r="H231" i="1"/>
  <c r="G231" i="1"/>
  <c r="F231" i="1"/>
  <c r="E231" i="1"/>
  <c r="D231" i="1"/>
  <c r="C231" i="1"/>
  <c r="I225" i="1"/>
  <c r="H225" i="1"/>
  <c r="G225" i="1"/>
  <c r="F225" i="1"/>
  <c r="E225" i="1"/>
  <c r="D225" i="1"/>
  <c r="C225" i="1"/>
  <c r="J211" i="1"/>
  <c r="J184" i="1"/>
  <c r="J212" i="1"/>
  <c r="H211" i="1"/>
  <c r="H184" i="1"/>
  <c r="H212" i="1"/>
  <c r="F211" i="1"/>
  <c r="F212" i="1"/>
  <c r="K211" i="1"/>
  <c r="G211" i="1"/>
  <c r="G184" i="1"/>
  <c r="G212" i="1"/>
  <c r="E193" i="1"/>
  <c r="E211" i="1"/>
  <c r="E169" i="1"/>
  <c r="E184" i="1"/>
  <c r="E212" i="1"/>
  <c r="D211" i="1"/>
  <c r="C211" i="1"/>
  <c r="C184" i="1"/>
  <c r="C212" i="1"/>
  <c r="I210" i="1"/>
  <c r="I205" i="1"/>
  <c r="I211" i="1"/>
  <c r="I173" i="1"/>
  <c r="I184" i="1"/>
  <c r="I212" i="1"/>
  <c r="K184" i="1"/>
  <c r="D184" i="1"/>
  <c r="D212" i="1"/>
  <c r="C165" i="1"/>
  <c r="C159" i="1"/>
  <c r="C151" i="1"/>
  <c r="C166" i="1"/>
  <c r="D158" i="1"/>
  <c r="D157" i="1"/>
  <c r="D156" i="1"/>
  <c r="D155" i="1"/>
  <c r="D154" i="1"/>
  <c r="D153" i="1"/>
  <c r="D152" i="1"/>
  <c r="I151" i="1"/>
  <c r="I166" i="1"/>
  <c r="H151" i="1"/>
  <c r="H166" i="1"/>
  <c r="G151" i="1"/>
  <c r="G166" i="1"/>
  <c r="F151" i="1"/>
  <c r="F166" i="1"/>
  <c r="E151" i="1"/>
  <c r="E166" i="1"/>
  <c r="D148" i="1"/>
  <c r="D147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H120" i="1"/>
  <c r="H124" i="1"/>
  <c r="E124" i="1"/>
  <c r="C124" i="1"/>
  <c r="G112" i="1"/>
  <c r="F112" i="1"/>
  <c r="I108" i="1"/>
  <c r="G108" i="1"/>
  <c r="F108" i="1"/>
  <c r="G107" i="1"/>
  <c r="F107" i="1"/>
  <c r="G106" i="1"/>
  <c r="F106" i="1"/>
  <c r="D106" i="1"/>
  <c r="D124" i="1"/>
  <c r="I105" i="1"/>
  <c r="G105" i="1"/>
  <c r="F105" i="1"/>
  <c r="F101" i="1"/>
  <c r="F124" i="1"/>
  <c r="G101" i="1"/>
  <c r="G124" i="1"/>
  <c r="I100" i="1"/>
  <c r="I124" i="1"/>
  <c r="I99" i="1"/>
  <c r="H99" i="1"/>
  <c r="E99" i="1"/>
  <c r="D99" i="1"/>
  <c r="C99" i="1"/>
  <c r="G96" i="1"/>
  <c r="F96" i="1"/>
  <c r="F93" i="1"/>
  <c r="F92" i="1"/>
  <c r="F91" i="1"/>
  <c r="F90" i="1"/>
  <c r="F89" i="1"/>
  <c r="F88" i="1"/>
  <c r="F87" i="1"/>
  <c r="G86" i="1"/>
  <c r="G99" i="1"/>
  <c r="F86" i="1"/>
  <c r="F85" i="1"/>
  <c r="F84" i="1"/>
  <c r="F83" i="1"/>
  <c r="F99" i="1"/>
  <c r="F82" i="1"/>
  <c r="E82" i="1"/>
  <c r="D82" i="1"/>
  <c r="C82" i="1"/>
  <c r="H81" i="1"/>
  <c r="H80" i="1"/>
  <c r="H79" i="1"/>
  <c r="G79" i="1"/>
  <c r="H76" i="1"/>
  <c r="G75" i="1"/>
  <c r="I74" i="1"/>
  <c r="I82" i="1"/>
  <c r="H74" i="1"/>
  <c r="H73" i="1"/>
  <c r="G73" i="1"/>
  <c r="H72" i="1"/>
  <c r="G71" i="1"/>
  <c r="H70" i="1"/>
  <c r="G70" i="1"/>
  <c r="H69" i="1"/>
  <c r="G69" i="1"/>
  <c r="G68" i="1"/>
  <c r="H67" i="1"/>
  <c r="G67" i="1"/>
  <c r="H66" i="1"/>
  <c r="G66" i="1"/>
  <c r="H65" i="1"/>
  <c r="H82" i="1"/>
  <c r="G65" i="1"/>
  <c r="G82" i="1"/>
  <c r="H64" i="1"/>
  <c r="F64" i="1"/>
  <c r="D64" i="1"/>
  <c r="C64" i="1"/>
  <c r="G63" i="1"/>
  <c r="E63" i="1"/>
  <c r="G62" i="1"/>
  <c r="E62" i="1"/>
  <c r="I61" i="1"/>
  <c r="G61" i="1"/>
  <c r="E61" i="1"/>
  <c r="I60" i="1"/>
  <c r="I64" i="1"/>
  <c r="G60" i="1"/>
  <c r="G64" i="1"/>
  <c r="E60" i="1"/>
  <c r="E64" i="1"/>
  <c r="I59" i="1"/>
  <c r="H59" i="1"/>
  <c r="G59" i="1"/>
  <c r="E59" i="1"/>
  <c r="D59" i="1"/>
  <c r="C59" i="1"/>
  <c r="J55" i="1"/>
  <c r="I54" i="1"/>
  <c r="I55" i="1"/>
  <c r="H55" i="1"/>
  <c r="G55" i="1"/>
  <c r="E55" i="1"/>
  <c r="D55" i="1"/>
  <c r="C55" i="1"/>
  <c r="I50" i="1"/>
  <c r="H50" i="1"/>
  <c r="E50" i="1"/>
  <c r="D50" i="1"/>
  <c r="G48" i="1"/>
  <c r="G50" i="1"/>
  <c r="C48" i="1"/>
  <c r="C47" i="1"/>
  <c r="C50" i="1"/>
  <c r="D46" i="1"/>
  <c r="I45" i="1"/>
  <c r="H45" i="1"/>
  <c r="F45" i="1"/>
  <c r="H43" i="1"/>
  <c r="I39" i="1"/>
  <c r="I46" i="1"/>
  <c r="G39" i="1"/>
  <c r="F39" i="1"/>
  <c r="E39" i="1"/>
  <c r="H38" i="1"/>
  <c r="G38" i="1"/>
  <c r="F38" i="1"/>
  <c r="E38" i="1"/>
  <c r="H37" i="1"/>
  <c r="H46" i="1"/>
  <c r="G37" i="1"/>
  <c r="G46" i="1"/>
  <c r="F37" i="1"/>
  <c r="F46" i="1"/>
  <c r="E37" i="1"/>
  <c r="E46" i="1"/>
  <c r="H36" i="1"/>
  <c r="D36" i="1"/>
  <c r="C36" i="1"/>
  <c r="I35" i="1"/>
  <c r="I36" i="1"/>
  <c r="G33" i="1"/>
  <c r="E33" i="1"/>
  <c r="G32" i="1"/>
  <c r="E32" i="1"/>
  <c r="E36" i="1"/>
  <c r="G31" i="1"/>
  <c r="G36" i="1"/>
  <c r="I30" i="1"/>
  <c r="H30" i="1"/>
  <c r="G30" i="1"/>
  <c r="D30" i="1"/>
  <c r="C30" i="1"/>
  <c r="E25" i="1"/>
  <c r="E22" i="1"/>
  <c r="E20" i="1"/>
  <c r="E19" i="1"/>
  <c r="E18" i="1"/>
  <c r="E16" i="1"/>
  <c r="E13" i="1"/>
  <c r="E30" i="1"/>
  <c r="J214" i="1"/>
  <c r="G10" i="1"/>
  <c r="F10" i="1"/>
  <c r="F214" i="1"/>
  <c r="E10" i="1"/>
  <c r="D10" i="1"/>
  <c r="C10" i="1"/>
  <c r="I6" i="1"/>
  <c r="I4" i="1"/>
  <c r="H4" i="1"/>
  <c r="H10" i="1"/>
  <c r="H214" i="1"/>
  <c r="I3" i="1"/>
  <c r="I10" i="1"/>
  <c r="E214" i="1"/>
  <c r="E281" i="1"/>
  <c r="I281" i="1"/>
  <c r="I214" i="1"/>
  <c r="C214" i="1"/>
  <c r="G214" i="1"/>
  <c r="F279" i="1"/>
  <c r="F281" i="1"/>
  <c r="C281" i="1"/>
  <c r="H281" i="1"/>
  <c r="D151" i="1"/>
  <c r="D166" i="1"/>
  <c r="D214" i="1"/>
  <c r="G279" i="1"/>
  <c r="G281" i="1"/>
  <c r="D281" i="1"/>
</calcChain>
</file>

<file path=xl/sharedStrings.xml><?xml version="1.0" encoding="utf-8"?>
<sst xmlns="http://schemas.openxmlformats.org/spreadsheetml/2006/main" count="631" uniqueCount="486">
  <si>
    <t>Conference Chairman</t>
  </si>
  <si>
    <t>TPC</t>
  </si>
  <si>
    <t>OLEF</t>
  </si>
  <si>
    <t>Minor (less than N500,000)</t>
  </si>
  <si>
    <t>Procurement(Purchases,  notepads, writing materials etc)</t>
  </si>
  <si>
    <t>SN</t>
  </si>
  <si>
    <t>Registration/ Secretariat Materials/ Printing of Certificates</t>
  </si>
  <si>
    <t>Ushers Services</t>
  </si>
  <si>
    <t>Master of Ceremony</t>
  </si>
  <si>
    <t>Honorarium</t>
  </si>
  <si>
    <t>50 Booklets of A5 Carbonized Triplicate receipt</t>
  </si>
  <si>
    <t>S/N</t>
  </si>
  <si>
    <t>SERVICES</t>
  </si>
  <si>
    <t>ADDRESS</t>
  </si>
  <si>
    <t>CONTACT EMAIL</t>
  </si>
  <si>
    <t>PHONE #</t>
  </si>
  <si>
    <t>EVIDENCE OF PREVIOUS EXPERIENCE</t>
  </si>
  <si>
    <t>CAC REG #/OTHER REMARKS</t>
  </si>
  <si>
    <t>Branded lanyards &amp; pen production</t>
  </si>
  <si>
    <t>Production of 1500 units of branded note pads</t>
  </si>
  <si>
    <t>Legend &amp; Legacy</t>
  </si>
  <si>
    <t>Production 150pcs of Rosettes and 50pcs of Garlands</t>
  </si>
  <si>
    <t>Adhoc Support Staff</t>
  </si>
  <si>
    <t>Miscellaneous</t>
  </si>
  <si>
    <t>TOTAL</t>
  </si>
  <si>
    <t xml:space="preserve"> 2014 Actual (NGN) </t>
  </si>
  <si>
    <t>Production &amp; Delivery of Ribbon</t>
  </si>
  <si>
    <t>CIPG Charges</t>
  </si>
  <si>
    <t>Subject:</t>
  </si>
  <si>
    <t>From:</t>
  </si>
  <si>
    <t>SPE NIGERIA  - COUNCIL TENDERS COMMITTEE MEMO</t>
  </si>
  <si>
    <t>CTC Chairman</t>
  </si>
  <si>
    <t>Council Chairman</t>
  </si>
  <si>
    <t>FASC Chairman</t>
  </si>
  <si>
    <t>TSC Chairman</t>
  </si>
  <si>
    <t>MSSC Chairman</t>
  </si>
  <si>
    <t>TO</t>
  </si>
  <si>
    <t>Memo for Approval of Services to be Outsourced and Contracts Awards</t>
  </si>
  <si>
    <t>Memo for Approval of Services to be Outsourced and budgets</t>
  </si>
  <si>
    <t>Memo for suplementary services to be outsourced and budget approval</t>
  </si>
  <si>
    <t>SHORT COURSE</t>
  </si>
  <si>
    <t>SECRETARIAT</t>
  </si>
  <si>
    <t>EXHIBITION</t>
  </si>
  <si>
    <t>AWARDS</t>
  </si>
  <si>
    <t>EXTERNAL COMMUNICATION</t>
  </si>
  <si>
    <t>SECTION OFFICERS WORKSHOP</t>
  </si>
  <si>
    <t>SPE E&amp;P LTD</t>
  </si>
  <si>
    <t>SPE CARES COMMITTEE</t>
  </si>
  <si>
    <t>PROFESSIONAL DEVELOPMENT COMMITTEE</t>
  </si>
  <si>
    <t>TECHNICAL EXCELLENCE COMMITTEE</t>
  </si>
  <si>
    <t>Council Secretary (minor contracts/services)</t>
  </si>
  <si>
    <t>Name of Officer:</t>
  </si>
  <si>
    <t>Committee Chair</t>
  </si>
  <si>
    <t>Committee Member</t>
  </si>
  <si>
    <t>Position</t>
  </si>
  <si>
    <t>Staff</t>
  </si>
  <si>
    <t>Committee Co-Chair/Deputy</t>
  </si>
  <si>
    <t>Major (N500,000 and Above)</t>
  </si>
  <si>
    <r>
      <rPr>
        <b/>
        <sz val="12"/>
        <color theme="1"/>
        <rFont val="Calibri"/>
        <family val="2"/>
      </rPr>
      <t>Procurement</t>
    </r>
    <r>
      <rPr>
        <sz val="12"/>
        <color theme="1"/>
        <rFont val="Calibri"/>
        <family val="2"/>
      </rPr>
      <t>(Purchases,  notepads, writing materials etc)</t>
    </r>
  </si>
  <si>
    <r>
      <rPr>
        <b/>
        <sz val="12"/>
        <color theme="1"/>
        <rFont val="Calibri"/>
        <family val="2"/>
      </rPr>
      <t>Technical Services</t>
    </r>
    <r>
      <rPr>
        <sz val="12"/>
        <color theme="1"/>
        <rFont val="Calibri"/>
        <family val="2"/>
      </rPr>
      <t xml:space="preserve"> (Consultancy, Networking of  PC Systems and Printers, construction works, partitioning of exhibition floor)</t>
    </r>
  </si>
  <si>
    <t>EXPECTED EXPENDITURES</t>
  </si>
  <si>
    <t>AMOUNT ('=N=)</t>
  </si>
  <si>
    <t xml:space="preserve"> ('=N=)</t>
  </si>
  <si>
    <t>Sub - Committee Name</t>
  </si>
  <si>
    <t>Expense Items</t>
  </si>
  <si>
    <t>BUDGET 2015</t>
  </si>
  <si>
    <t>ACTUAL 2015</t>
  </si>
  <si>
    <t>BUDGET 2016</t>
  </si>
  <si>
    <t>ACTUAL 2016</t>
  </si>
  <si>
    <t>BUDGET 2017</t>
  </si>
  <si>
    <t>ACTUAL 2017</t>
  </si>
  <si>
    <t>BUDGET 2018</t>
  </si>
  <si>
    <t>Sub-Total /Committee</t>
  </si>
  <si>
    <t>Vendor</t>
  </si>
  <si>
    <t>Remarks/Comments</t>
  </si>
  <si>
    <t xml:space="preserve">V&amp;E </t>
  </si>
  <si>
    <t xml:space="preserve">V &amp; E (Eko Hotel) </t>
  </si>
  <si>
    <t>Eko Hotel</t>
  </si>
  <si>
    <t xml:space="preserve">Decorations &amp; DJ  </t>
  </si>
  <si>
    <t xml:space="preserve">Entertainers </t>
  </si>
  <si>
    <t xml:space="preserve">F&amp; B Management (A &amp; NJ) </t>
  </si>
  <si>
    <t>AN &amp; J</t>
  </si>
  <si>
    <t xml:space="preserve">V &amp; E Logistics, phone etc </t>
  </si>
  <si>
    <t>SPE NAICE backdrop, frame &amp; installation</t>
  </si>
  <si>
    <t>CIVIC CENTRE RENTALS FOR OIL INDUSTRY NITE</t>
  </si>
  <si>
    <t>NIL</t>
  </si>
  <si>
    <t>Civic Centre, Lagos</t>
  </si>
  <si>
    <t xml:space="preserve">TOTAL </t>
  </si>
  <si>
    <t>Architect - Exhibition floor mapping</t>
  </si>
  <si>
    <t>Truevine Consult</t>
  </si>
  <si>
    <t>Helpers and Assistants</t>
  </si>
  <si>
    <t>YP +student volunteers</t>
  </si>
  <si>
    <t>Presentation Area Booth</t>
  </si>
  <si>
    <t>bid</t>
  </si>
  <si>
    <t>Projector  Screen + Projector</t>
  </si>
  <si>
    <t>Corpus Turnkey Solutions</t>
  </si>
  <si>
    <t>Raffle draw drum</t>
  </si>
  <si>
    <t>Andrew and Nikky J Nig. Ltd</t>
  </si>
  <si>
    <t>Raffle draw gifts</t>
  </si>
  <si>
    <t>Raffle stamps</t>
  </si>
  <si>
    <t>Direct sourcing</t>
  </si>
  <si>
    <t>SPE booth construction</t>
  </si>
  <si>
    <t>Conference program panel construction</t>
  </si>
  <si>
    <t>Information booth construction</t>
  </si>
  <si>
    <t>Materials pick up booth construction</t>
  </si>
  <si>
    <t>Registration booth</t>
  </si>
  <si>
    <t>Stage backdrop</t>
  </si>
  <si>
    <t>Stage construction</t>
  </si>
  <si>
    <t>Welcome beam</t>
  </si>
  <si>
    <t>Lost and found kiosk</t>
  </si>
  <si>
    <t>SPE Registration booth or Information desk can be so used</t>
  </si>
  <si>
    <t xml:space="preserve">Printing of Exh. Name Stickers </t>
  </si>
  <si>
    <t>Decoration of Grand ball room</t>
  </si>
  <si>
    <t>Left for V&amp;E to handle</t>
  </si>
  <si>
    <t>Contingency</t>
  </si>
  <si>
    <t xml:space="preserve">Oxford Abstract Annual Subscription </t>
  </si>
  <si>
    <t xml:space="preserve">Annual subscription for the online paper submission platform. Oxford Abstracts </t>
  </si>
  <si>
    <t xml:space="preserve">Production of 1350 CD Journal of Technical Papers </t>
  </si>
  <si>
    <t xml:space="preserve">DVD-ROM used instead of CD-ROM to accommodate the large file size.  Xpedition NG </t>
  </si>
  <si>
    <t xml:space="preserve">LCD Screen for e-Poster including Support Staff </t>
  </si>
  <si>
    <t xml:space="preserve">Council LCD screen were used instead of renting from Contractor. Legend &amp; Legacy </t>
  </si>
  <si>
    <t xml:space="preserve">SPEI Paper Handling charges&amp;Conference Management Toolkits (Microsoft CMT) </t>
  </si>
  <si>
    <t>Sourvenirs for TPC Presenters and facilitators</t>
  </si>
  <si>
    <t xml:space="preserve">  </t>
  </si>
  <si>
    <t>YP</t>
  </si>
  <si>
    <t>Shirts and Souvenirs for YP workshop</t>
  </si>
  <si>
    <t>KEEP AT 10% LOWER THAN 2014 budget (750k)</t>
  </si>
  <si>
    <t>YP Away Day  shirts</t>
  </si>
  <si>
    <t>KEEP AT 10% LOWER THAN 2014 budget (430k)</t>
  </si>
  <si>
    <t>YP Workshop Dinner</t>
  </si>
  <si>
    <t>Canopy Rental</t>
  </si>
  <si>
    <t>YP Complimentary Reg</t>
  </si>
  <si>
    <t>DJ</t>
  </si>
  <si>
    <t>YP Reception</t>
  </si>
  <si>
    <t>Gift Items</t>
  </si>
  <si>
    <t>Awards items</t>
  </si>
  <si>
    <t xml:space="preserve">Flight for resource person (economy tickets $2142.50) </t>
  </si>
  <si>
    <t>Honorarium for resource person ($5000(2014)/$8000 (2015))</t>
  </si>
  <si>
    <t>Provide reason for the jump in the honorarium.</t>
  </si>
  <si>
    <t xml:space="preserve">Accommodation </t>
  </si>
  <si>
    <t>Printing and reproducing six short course materials.</t>
  </si>
  <si>
    <t>SACHIODUS INFOTECH LTD</t>
  </si>
  <si>
    <t>Short Course Certificates</t>
  </si>
  <si>
    <t>Caligraphy cost for writing on certificates</t>
  </si>
  <si>
    <t>Lectures Entitlements</t>
  </si>
  <si>
    <t>WDP</t>
  </si>
  <si>
    <t>Female MC</t>
  </si>
  <si>
    <t>Gift Items for resource Persons</t>
  </si>
  <si>
    <t>Souvenirs for Participants</t>
  </si>
  <si>
    <t>ALS</t>
  </si>
  <si>
    <t xml:space="preserve">Accomodation           (Dover Hotel) </t>
  </si>
  <si>
    <t>Logistics (swift Rentals)</t>
  </si>
  <si>
    <t>Security</t>
  </si>
  <si>
    <t>Good negotiation with a new vendor handling only Onsite Registration while online is in-house.</t>
  </si>
  <si>
    <t>Existing vendor’s negotiated rate.</t>
  </si>
  <si>
    <t>Existing vendor’s  rate</t>
  </si>
  <si>
    <t>10% reduction on account of 2014 actual</t>
  </si>
  <si>
    <t>Audience Response System</t>
  </si>
  <si>
    <r>
      <t>Replaces Question cards.**New initiative</t>
    </r>
    <r>
      <rPr>
        <sz val="11"/>
        <color indexed="8"/>
        <rFont val="Calibri"/>
        <family val="2"/>
        <scheme val="minor"/>
      </rPr>
      <t> </t>
    </r>
  </si>
  <si>
    <t>VPS /Plesk and SSL @ 430.64</t>
  </si>
  <si>
    <t> Online registration hosting</t>
  </si>
  <si>
    <t>20% reduction of 2014 actual</t>
  </si>
  <si>
    <t>Reduced from 2000 units to 1500</t>
  </si>
  <si>
    <t>Name Badge/ID Card holders &amp; Stationeries</t>
  </si>
  <si>
    <t>Material in stock</t>
  </si>
  <si>
    <t>Not needed</t>
  </si>
  <si>
    <t>Already paid for in previous integration</t>
  </si>
  <si>
    <t>Internet and Live Streaming with web server</t>
  </si>
  <si>
    <t>Document Processing</t>
  </si>
  <si>
    <t>STUDENT PROGRAM AT NAICE</t>
  </si>
  <si>
    <t>Transport &amp; Incidentals - 30 Accredited Student Chapters</t>
  </si>
  <si>
    <t>Transport &amp; Incidentals - 1 Student Chapters with observer status</t>
  </si>
  <si>
    <t>Transport &amp; Incidentals - 3 Paper Contest winners</t>
  </si>
  <si>
    <t>Transport &amp; Incidentals - 6 Petro Quiz winners</t>
  </si>
  <si>
    <t>Transport &amp; Incidentals - 4 Petrobowl winners</t>
  </si>
  <si>
    <t>Transport &amp; Incidentals - 5 DR OPSP winners</t>
  </si>
  <si>
    <t>Transport &amp; Incidentals - 3 CTY winners and a parent</t>
  </si>
  <si>
    <t>those coming from outside lagos should be based on flight ticket for 2 using at least Aero. Change budget item to 300k</t>
  </si>
  <si>
    <t>Venue and refreshment cost for Students' Nite</t>
  </si>
  <si>
    <t>Transport &amp; Incidentals - HODs (10) &amp; Faculty Officers (5)</t>
  </si>
  <si>
    <t xml:space="preserve">Transport &amp; Incidentals - Council Sponsored Senior Members From Section </t>
  </si>
  <si>
    <t>Feeding for Students on August 02 (Mama Kass)</t>
  </si>
  <si>
    <t>Cinema Rave for Students on Monday August 3rd, 205 @ NAICE</t>
  </si>
  <si>
    <t>Transport &amp; Incidentals - 5 DROP</t>
  </si>
  <si>
    <t>Transport &amp; Incidentals - Africa Regional Paper Contest</t>
  </si>
  <si>
    <t>CTY Award Plaque</t>
  </si>
  <si>
    <t>CTY Maker</t>
  </si>
  <si>
    <t>FAMILY PROGRAM</t>
  </si>
  <si>
    <t>Nike Art Gallery</t>
  </si>
  <si>
    <t>Silverbird Galleria (Movies)</t>
  </si>
  <si>
    <t>The PaintBall Arena</t>
  </si>
  <si>
    <t>TedX Speakers</t>
  </si>
  <si>
    <t>Mad Science Session</t>
  </si>
  <si>
    <t>Makeup/Makeover - Skills Acquisition Session</t>
  </si>
  <si>
    <t>TerraKulture</t>
  </si>
  <si>
    <t>End of Event Party</t>
  </si>
  <si>
    <t>Food/Snacks</t>
  </si>
  <si>
    <t>Makeshift Day Care</t>
  </si>
  <si>
    <t>Drinks/Ice</t>
  </si>
  <si>
    <t>Nannies</t>
  </si>
  <si>
    <t>Uniforms</t>
  </si>
  <si>
    <t>Adult Souvenirs</t>
  </si>
  <si>
    <t>Tie &amp; Dye Extras</t>
  </si>
  <si>
    <t>Parking at Silverbird</t>
  </si>
  <si>
    <t>Sanitizers/Serviettes/Anti-bacterial Wipes</t>
  </si>
  <si>
    <t>Recharge Vouchers</t>
  </si>
  <si>
    <t>SPA Date at Bodyline SPA and GYM</t>
  </si>
  <si>
    <t>Miscellaneous Expenses (Toll Gate Fees, Souvenirs, Awards, etc)</t>
  </si>
  <si>
    <t>Honorarium - Resource Persons</t>
  </si>
  <si>
    <t>Stem Engineering/ Brainiacs Nigeria - Logistics Costs</t>
  </si>
  <si>
    <t>Goody Bags</t>
  </si>
  <si>
    <t>Student Volunteer Logistics</t>
  </si>
  <si>
    <t>5% below what was carried for 2015</t>
  </si>
  <si>
    <t>2- Leadership awards Crystal glass (6"*3"*10") (17,100)</t>
  </si>
  <si>
    <t>4- Corporate Leadership award - crystal glass (17,100)</t>
  </si>
  <si>
    <t>13 - Service Awards Crystal glass (4"*3"*8") (15,200)</t>
  </si>
  <si>
    <t>10 - Sponsors - Diamond Crystal glass (6"*3"*10") (17,100)</t>
  </si>
  <si>
    <t>1- Sponsors - Platinum Crystal glass (5"*3"*8") (15,200)</t>
  </si>
  <si>
    <t>8 - Sponsors - Gold Crystal glass (6"*3"*8") (15,200)</t>
  </si>
  <si>
    <t>10 - Sponsors - Silver Crystal glass (4"*3"*8") (15,200)</t>
  </si>
  <si>
    <t>3 - Best Paper Presenter Crystal glass (6"*3"*12") (17,100)</t>
  </si>
  <si>
    <t>4 - Best Exhibitor Crystal glass (6"*3"*8") (15,200)</t>
  </si>
  <si>
    <t>6 - Distinguished Service Award Crystal glass (6"*3"*10") (17,100)</t>
  </si>
  <si>
    <t>1 - Best YP Section Award Crystal glass (6"*3"*10") (17,100)</t>
  </si>
  <si>
    <t>1 - Best First Timer (Exhib) Award Crystal glass (6"*3"*10") (15,200)</t>
  </si>
  <si>
    <t>1 - Best Marginal Field  Service Award Crystal glass (6"*3"*10") (15,200)</t>
  </si>
  <si>
    <t>13 - African Regional YP Service Awards - Crystal glass (6"*3"*10") (17,100)</t>
  </si>
  <si>
    <t>4 - SPE NC Chairmanship Award</t>
  </si>
  <si>
    <t>18 - Committee Chairmanship Award</t>
  </si>
  <si>
    <t>5 - Professional Awards</t>
  </si>
  <si>
    <t>1 - Technical Paper Award</t>
  </si>
  <si>
    <t>Technical Paper Award 2nd &amp; 3rd</t>
  </si>
  <si>
    <t>1 - Best YP Section Award</t>
  </si>
  <si>
    <t>1 - Best Section Award</t>
  </si>
  <si>
    <t>3 - Poster</t>
  </si>
  <si>
    <t>2 - OLEF Award Crystal glass (5"*3"*10") (N17,100)</t>
  </si>
  <si>
    <t>2 - STCE Award Crystal glass (5"*3"*10") (N15,200)</t>
  </si>
  <si>
    <t>Delivery/Onsite Presence</t>
  </si>
  <si>
    <t>Exhibitor Participation &amp; Students Awards - Framed Certificates</t>
  </si>
  <si>
    <t>Sub-Total for Award Plagues</t>
  </si>
  <si>
    <t>48 - Card Holder, Key Holder, Pen for Tech Chairpersons (N3500)</t>
  </si>
  <si>
    <t>216 - Flash Drives (N3,800)</t>
  </si>
  <si>
    <t>176 - Thermal Cups (N713)</t>
  </si>
  <si>
    <t>Wooden Table Clock for WDP (7 units at 13,500)</t>
  </si>
  <si>
    <t>3 - Art Pieces (SPE-i gifts)  (N25,700)</t>
  </si>
  <si>
    <t xml:space="preserve">Gift item for WDP resource persons (7 Table organiser; pen holder and clock) (N7,500) </t>
  </si>
  <si>
    <t>200 Mugs - Gift item for WDP attendees (N400)</t>
  </si>
  <si>
    <t>SUB-Total:  Souvenirs &amp; Gift</t>
  </si>
  <si>
    <t>PetroQuiz - Cash prizes to the institutions that came 1st (30K), 2nd(25k) &amp; 3rd(15K). Plus certificates to the individual representatives</t>
  </si>
  <si>
    <r>
      <t>Chapter Contest - Cash prizes to the institutions  that came 1st (60k), 2nd(50K), 3</t>
    </r>
    <r>
      <rPr>
        <vertAlign val="superscript"/>
        <sz val="11"/>
        <color rgb="FF000000"/>
        <rFont val="Calibri"/>
        <family val="2"/>
        <scheme val="minor"/>
      </rPr>
      <t>rd</t>
    </r>
    <r>
      <rPr>
        <sz val="11"/>
        <color rgb="FF000000"/>
        <rFont val="Calibri"/>
        <family val="2"/>
        <scheme val="minor"/>
      </rPr>
      <t xml:space="preserve"> (40k) Plus certificates to the individual representatives</t>
    </r>
  </si>
  <si>
    <t>Paper Contest - Cash prizes to the individuals  that came 1st (30k), 2nd(25K) &amp; 3rd (15k) Plus certificates</t>
  </si>
  <si>
    <t>Paper Contest (PHD) - Cash prizes to the individuals  that came 1st (30k), 2nd(25K) &amp; 3rd (15k) Plus certificates</t>
  </si>
  <si>
    <t xml:space="preserve">Catch Them Young - Cash prizes to the individuals that came 1st (60k), 2nd(50K) &amp; 3rd(40k) Plus certificates </t>
  </si>
  <si>
    <t>Sub-Total: Cash Awards/Prizes</t>
  </si>
  <si>
    <t>TOTAL:</t>
  </si>
  <si>
    <t>SPENC Publicity (NAICE/STCE/OLEF)</t>
  </si>
  <si>
    <t>AOGR</t>
  </si>
  <si>
    <t xml:space="preserve">NAICE Communique drafting </t>
  </si>
  <si>
    <t>NAICE Call for Abstracts</t>
  </si>
  <si>
    <t>Newspapers  Advertisements  (General &amp;MFP/WDP) - 2 Guardian &amp; 1  ThisDay</t>
  </si>
  <si>
    <t>Roll Up Banners (37 pieces all)</t>
  </si>
  <si>
    <t>Pre-Conference Press Briefing/Media Coverage &amp; Photos</t>
  </si>
  <si>
    <t>Opening ceremony, MFP &amp; WDP Media Coverage. (Lump sum for TV &amp; Print Media)</t>
  </si>
  <si>
    <t>Design Cost for Items at SPE NAICE 2015(Adverts, Family /Guests Tour Program , Exhibition Floor Plan, MFP,WDP,Banners etc)</t>
  </si>
  <si>
    <t>Video &amp; Photography(YP &amp; NAICE)</t>
  </si>
  <si>
    <t>A4 SAV (Exhibitors' name Sticker 75) Print</t>
  </si>
  <si>
    <t>Design &amp; Print of Student Contest Certificate(19 copies)</t>
  </si>
  <si>
    <t>Certificate Correction/3D Floor map</t>
  </si>
  <si>
    <t>Will avoid a repeat of this error</t>
  </si>
  <si>
    <t>Floor(Pathway) Stickers</t>
  </si>
  <si>
    <t>Additional Rollups (3)</t>
  </si>
  <si>
    <t>Final Advertisement(2+ )</t>
  </si>
  <si>
    <t>Management Fee</t>
  </si>
  <si>
    <t>Advert - Communique (NAICE2017)</t>
  </si>
  <si>
    <t>Sub-Totals: NAICE Publicity/Advert/Branding</t>
  </si>
  <si>
    <t>Handler</t>
  </si>
  <si>
    <t>2000 NAICE Handbills</t>
  </si>
  <si>
    <t>Artsaels Ltd</t>
  </si>
  <si>
    <t>12 Events Programme Brochures (2 pages each)+ 1 reprint</t>
  </si>
  <si>
    <t>1200 NAICE Conference Brochures</t>
  </si>
  <si>
    <t>250 SPE AGM Booklet</t>
  </si>
  <si>
    <t>120 booklets proposed for 2015</t>
  </si>
  <si>
    <t>12 Invitation Cards + 3prints 360 COPIES</t>
  </si>
  <si>
    <t>64 Exhibition Certificates</t>
  </si>
  <si>
    <t>100 YP Booklet</t>
  </si>
  <si>
    <t>Reduced number of booklets - 2014 attendance was below expectation.</t>
  </si>
  <si>
    <t>2000 SPE Questions Cards</t>
  </si>
  <si>
    <t>Replaced by introduction of ARS to handle Q&amp;A Sessions</t>
  </si>
  <si>
    <t>Bulk SMS Communication/Conference App</t>
  </si>
  <si>
    <t>1200 SPE Newsletter 36 Pages (1200 copies)</t>
  </si>
  <si>
    <t>4500 Raffle Tickets/Raffle Cards</t>
  </si>
  <si>
    <t>Designs: Introducing NAICE, 2015 Cover, all adaptations</t>
  </si>
  <si>
    <t>69, Exhibition Certificates reprint</t>
  </si>
  <si>
    <t>removed - Assuming to error to warrant reprint</t>
  </si>
  <si>
    <t>75, Frames with glass for exhibition certificates</t>
  </si>
  <si>
    <t>500 Short Course Flyers (6 courses +1 reprint)</t>
  </si>
  <si>
    <t>Backdrop for Opening Ceremony, Women Dev. Program, Panel Session &amp; Dinner</t>
  </si>
  <si>
    <t>SPE Flags to be installed at EKO Hotel</t>
  </si>
  <si>
    <t>Imomog 1/2 page B/W Advert in Guardian</t>
  </si>
  <si>
    <t>Condolence Card Production for GMD &amp; NNPC</t>
  </si>
  <si>
    <t>Extra SPE NAICE 2017 Roll up Banner</t>
  </si>
  <si>
    <t>NAICE 2017 App Development</t>
  </si>
  <si>
    <t>Digital Proceedings (4 Pages Designs and Printing), 1750 delivered</t>
  </si>
  <si>
    <t>10 Different Event Flyers (2 pages design and printing) 1500+delivered</t>
  </si>
  <si>
    <t>587 Awards Certificates (Designs and Printing)</t>
  </si>
  <si>
    <t>USB Flash Drives</t>
  </si>
  <si>
    <t>Miscellaneous + N433,981.48 VAT</t>
  </si>
  <si>
    <t xml:space="preserve">Sub-Totals: NAICE Prints and collaterals </t>
  </si>
  <si>
    <t>Sub-Totals: NAICE External Communication</t>
  </si>
  <si>
    <t>GRAND TOTAL FOR ANNUAL PROGRAMS</t>
  </si>
  <si>
    <t>Photo Coverage (DVD output)</t>
  </si>
  <si>
    <t>Roll up Banners (7X)</t>
  </si>
  <si>
    <t>Transportation of banners</t>
  </si>
  <si>
    <t>Media coverage (print &amp; electronic)</t>
  </si>
  <si>
    <t xml:space="preserve">Venue </t>
  </si>
  <si>
    <r>
      <t xml:space="preserve">Entertainment (Incl. Corkage of </t>
    </r>
    <r>
      <rPr>
        <strike/>
        <sz val="11"/>
        <color indexed="8"/>
        <rFont val="Calibri"/>
        <family val="2"/>
        <scheme val="minor"/>
      </rPr>
      <t>N</t>
    </r>
    <r>
      <rPr>
        <sz val="11"/>
        <color indexed="8"/>
        <rFont val="Calibri"/>
        <family val="2"/>
        <scheme val="minor"/>
      </rPr>
      <t xml:space="preserve">50,000), Decor., Rosettes and Garlands and High Table Furniture </t>
    </r>
  </si>
  <si>
    <t xml:space="preserve">Protocol </t>
  </si>
  <si>
    <t xml:space="preserve">Audio-visuals </t>
  </si>
  <si>
    <t xml:space="preserve">Miscellaneous </t>
  </si>
  <si>
    <t>EXTERNAL COMMUNICATION BUDGET-(See Cell D-173)</t>
  </si>
  <si>
    <t>CHPED</t>
  </si>
  <si>
    <t>CHPED Meeting at Abuja at N120,000 per member (12) Oloibiri Lecture Series</t>
  </si>
  <si>
    <t xml:space="preserve">SPENC Meeting by CHPED Chairman for (2014/2015) budget presentation </t>
  </si>
  <si>
    <t>Secretariat Expenses</t>
  </si>
  <si>
    <t>Implementation of Communique of Oil &amp; Gas Education summit</t>
  </si>
  <si>
    <t>Student Technical Conference and Quiz Competition (4 CHPED Excos)</t>
  </si>
  <si>
    <t xml:space="preserve"> STCE 2015</t>
  </si>
  <si>
    <t xml:space="preserve">2 Conference digital banners (6*6@15,000 each) </t>
  </si>
  <si>
    <t>Conference brochure for 400 participant  @ #250 each</t>
  </si>
  <si>
    <t>Posters 150 copies + 4  table banner</t>
  </si>
  <si>
    <t>4 Table Banner</t>
  </si>
  <si>
    <t>Score Board</t>
  </si>
  <si>
    <t>Folders for 450 participants @ #250 each</t>
  </si>
  <si>
    <t xml:space="preserve">Registration tags ID Cards Holder, laminating films etc/ Meal Tickets </t>
  </si>
  <si>
    <t>Pen (normal) @20*400</t>
  </si>
  <si>
    <t>Note books (customized) @140*400</t>
  </si>
  <si>
    <t>Certificate for participants/Awards</t>
  </si>
  <si>
    <t>SUB TOTAL : Publicity/Conference Materials</t>
  </si>
  <si>
    <t xml:space="preserve">T-shirt @1500 for 135 PetroQuiz Participants </t>
  </si>
  <si>
    <t>PetroBowl Monitor 36 inch 2 (Rent)</t>
  </si>
  <si>
    <t>PetroQuiz Cup/Medals</t>
  </si>
  <si>
    <t>SUB TOTAL: PetroQuiz/Workshop</t>
  </si>
  <si>
    <t>Generator rentals for 2 days</t>
  </si>
  <si>
    <t>Fueling of the generator</t>
  </si>
  <si>
    <t>Tents/Chairs and Tables for Food Court</t>
  </si>
  <si>
    <t>Decoration</t>
  </si>
  <si>
    <t>Video/Photo coverage</t>
  </si>
  <si>
    <t>Projector Rentals(2) 3 days @5000</t>
  </si>
  <si>
    <t>MC/DJ Performing For 2 Night</t>
  </si>
  <si>
    <t>SUB TOTAL: Hall/Venue &amp; Tech. Presentations</t>
  </si>
  <si>
    <t>Buckets 200@ 200 each</t>
  </si>
  <si>
    <t>Toiletries</t>
  </si>
  <si>
    <t>Insecticides</t>
  </si>
  <si>
    <t>Cleaners (3 days)</t>
  </si>
  <si>
    <t>Matress Rental for 3days@93*400</t>
  </si>
  <si>
    <t>sachet water</t>
  </si>
  <si>
    <t>SUB TOTAL: Accommodation</t>
  </si>
  <si>
    <t xml:space="preserve">Breakfast (2 days for 400 persons) </t>
  </si>
  <si>
    <t>Lunch (3 days for 400 persons @#250 each)</t>
  </si>
  <si>
    <t>Dinner (3 days for 450 persons @#250 each)</t>
  </si>
  <si>
    <t>Lunch for Judges and SPENC Reps 2days</t>
  </si>
  <si>
    <t>Drinks (soft drinks, bottle water)</t>
  </si>
  <si>
    <t>Disposable cups and straws</t>
  </si>
  <si>
    <t>SUB TOTAL: Feeding/Refreshment/Student Night</t>
  </si>
  <si>
    <t>Transportation ( Airport Shuttle/Logistics)</t>
  </si>
  <si>
    <t xml:space="preserve">Accomodation and transport for Judges </t>
  </si>
  <si>
    <t>Accomodation</t>
  </si>
  <si>
    <t>SUB TOTAL: Logistics</t>
  </si>
  <si>
    <t>Phone calls/mails</t>
  </si>
  <si>
    <t>Transportation (committee members)</t>
  </si>
  <si>
    <t>Printing/Photocopies</t>
  </si>
  <si>
    <t>Conference App</t>
  </si>
  <si>
    <t>SUB TOTAL: Miscellaneous</t>
  </si>
  <si>
    <t>Contract/Service Main Cost Headers</t>
  </si>
  <si>
    <t>Amount Budgeted</t>
  </si>
  <si>
    <t>Planned Method to Outsource</t>
  </si>
  <si>
    <t>Direct purchase</t>
  </si>
  <si>
    <t>Single Source</t>
  </si>
  <si>
    <t>RFQ/Bids</t>
  </si>
  <si>
    <t>Classification by Type</t>
  </si>
  <si>
    <t>Classification by Category</t>
  </si>
  <si>
    <t>Justification</t>
  </si>
  <si>
    <t>Remarks</t>
  </si>
  <si>
    <t>BUDGETED AMOUNT, METHOD FOR OUTSOURCING, CLASSIFICATION &amp; JUSTIFICATION</t>
  </si>
  <si>
    <t>VENDOR</t>
  </si>
  <si>
    <t>LIST OF EXISTING &amp; PREQUALIFIED VENDORS</t>
  </si>
  <si>
    <t>Budgeted Contract/Service Amt</t>
  </si>
  <si>
    <t>Proposed Vendor</t>
  </si>
  <si>
    <t>Scope (quantities, spec, etc)</t>
  </si>
  <si>
    <t>BUDGETED CONTRACT/SERVICE AMOUNT, SCOPE, PROPOSED VENDOR &amp; JUSTIFICATION</t>
  </si>
  <si>
    <t>2017 spend  for same service</t>
  </si>
  <si>
    <t xml:space="preserve"> 2017 Actual (NGN) </t>
  </si>
  <si>
    <t>2016 Actual (NGN)</t>
  </si>
  <si>
    <t xml:space="preserve"> 2015 Actual (NGN) </t>
  </si>
  <si>
    <t xml:space="preserve">FOUR YEARS ACTUAL SPEND Vs COST/BUDGET TREND </t>
  </si>
  <si>
    <t>Primary Contract/service classification by Type</t>
  </si>
  <si>
    <t>Primary Contract/service classification by Category</t>
  </si>
  <si>
    <r>
      <rPr>
        <b/>
        <sz val="12"/>
        <color theme="1"/>
        <rFont val="Calibri"/>
        <family val="2"/>
      </rPr>
      <t>Services</t>
    </r>
    <r>
      <rPr>
        <sz val="12"/>
        <color theme="1"/>
        <rFont val="Calibri"/>
        <family val="2"/>
      </rPr>
      <t>(Rapporteur Services, MC,</t>
    </r>
    <r>
      <rPr>
        <b/>
        <sz val="12"/>
        <color theme="1"/>
        <rFont val="Calibri"/>
        <family val="2"/>
      </rPr>
      <t xml:space="preserve">  Artwork for advert, Advert placement, printing of publications, garlands, rosettes,  supply of personnel, catering) </t>
    </r>
  </si>
  <si>
    <t>Prepared by:</t>
  </si>
  <si>
    <t xml:space="preserve">Reviewed by Conference Chair/Council: </t>
  </si>
  <si>
    <t>Endorsed by: Primary Standing Committee</t>
  </si>
  <si>
    <t xml:space="preserve">Endorsed by: FASC </t>
  </si>
  <si>
    <t>Approved by CTC</t>
  </si>
  <si>
    <t>Sign</t>
  </si>
  <si>
    <t>Name</t>
  </si>
  <si>
    <t>Date:</t>
  </si>
  <si>
    <t>PRAYER (S)</t>
  </si>
  <si>
    <t>Proposed Total Budget (amount)</t>
  </si>
  <si>
    <t>PAST SERVICE TO SPE (YEAR (s) /EVENT)</t>
  </si>
  <si>
    <t>DATE:</t>
  </si>
  <si>
    <t>FROM:</t>
  </si>
  <si>
    <t>TO:</t>
  </si>
  <si>
    <t>POSITION:</t>
  </si>
  <si>
    <t>SUBJECT:</t>
  </si>
  <si>
    <t>TOTAL PLANNED SPEND, CLASSIFICATION BY AMOUNT &amp; NATURE OF SERVICE</t>
  </si>
  <si>
    <t>Currency Unit</t>
  </si>
  <si>
    <t>NGN</t>
  </si>
  <si>
    <t>USD</t>
  </si>
  <si>
    <t>GBP</t>
  </si>
  <si>
    <t>EURO</t>
  </si>
  <si>
    <t>LIST OF EXISTING &amp; PREQUALIFIED VENDORS FOR YOUR COMMITTEE</t>
  </si>
  <si>
    <t>VENDOR (NAME OF COMPANY)</t>
  </si>
  <si>
    <t>CONTACT</t>
  </si>
  <si>
    <t>BUDGETED AMOUNT, METHOD FOR OUTSOURCING, CLASSIFICATION &amp; JUSTIFICATION (Use table for only transactions in SAME currency)</t>
  </si>
  <si>
    <t>i</t>
  </si>
  <si>
    <t>ii</t>
  </si>
  <si>
    <t>iii</t>
  </si>
  <si>
    <t>iv</t>
  </si>
  <si>
    <t>v</t>
  </si>
  <si>
    <t>vi</t>
  </si>
  <si>
    <t>TOTALS</t>
  </si>
  <si>
    <t>Name of officer</t>
  </si>
  <si>
    <t>TECHNICAL PAPER SUB-COMMITTEE</t>
  </si>
  <si>
    <t>SHORT COURSE SUB-COMMITTEE</t>
  </si>
  <si>
    <t>SECRETARIAT SUB-COMMITTEE</t>
  </si>
  <si>
    <t>ACCOMMODATION / LOGISTIC SUB-COMMITTEE</t>
  </si>
  <si>
    <t>PANEL SESSION SUB-COMMITTEE</t>
  </si>
  <si>
    <t>VENUE &amp; ENTERTAINMENT SUB-COMMITTEE</t>
  </si>
  <si>
    <t>EXHIBITION SUB-COMMITTEE</t>
  </si>
  <si>
    <t>STUDENT PROGRAMME SUB-COMMITTEE</t>
  </si>
  <si>
    <t>YP PROGRAMME SUB-COMMITTEE</t>
  </si>
  <si>
    <t>AWARDS SUB-COMMITTEE</t>
  </si>
  <si>
    <t>EXTERNAL COMMUNICATION SUB-COMMITTEE</t>
  </si>
  <si>
    <t>CRITICAL REVIEW SUB-COMMITTEE</t>
  </si>
  <si>
    <t>FAMILY PROGRAMME SUB-COMMITTEE</t>
  </si>
  <si>
    <t>SPONSORSHIP PROGRAMME SUB-COMMITTEE</t>
  </si>
  <si>
    <t>WOMEN DEV PROGRAMME SUB-COMMITTEE</t>
  </si>
  <si>
    <t>TOPICAL ISSUES WORKSHOP SUB-COMMITTEE</t>
  </si>
  <si>
    <t>SECTION OFFICERS WORKSHOP SUB-COMMITTEE</t>
  </si>
  <si>
    <t>SECURITY SUB-COMMITTEE</t>
  </si>
  <si>
    <t>HEALTH SAFETY &amp; ENVIRONMENT SUB-COMMITTEE</t>
  </si>
  <si>
    <t xml:space="preserve">OLEF </t>
  </si>
  <si>
    <t>STSE</t>
  </si>
  <si>
    <t>CONFERENCE CHAIRMAN</t>
  </si>
  <si>
    <t>DEPUTY CONFERENCE CHAIRMAN</t>
  </si>
  <si>
    <t>Endorsed by: User Standing Committee</t>
  </si>
  <si>
    <t>Reviewed by Conference Chair</t>
  </si>
  <si>
    <t>PREAMBLE</t>
  </si>
  <si>
    <t>2017 spend for same sdrvice</t>
  </si>
  <si>
    <t>Variance</t>
  </si>
  <si>
    <t xml:space="preserve">ADDITIONAL REMARKS AND COMMENTS TO SUPPORT FUNDS REQUEST FOR APPROVAL </t>
  </si>
  <si>
    <t>ENDORSMENT AND APPROVAL</t>
  </si>
  <si>
    <t>Scope (qty, spec, etc)</t>
  </si>
  <si>
    <t>Budgeted Amount</t>
  </si>
  <si>
    <t>Approved by CTC Chairman</t>
  </si>
  <si>
    <t>Endorsed by: FASC Chairman</t>
  </si>
  <si>
    <t xml:space="preserve">Currency </t>
  </si>
  <si>
    <t>OFFICER NAME:</t>
  </si>
  <si>
    <t>vii</t>
  </si>
  <si>
    <t>viii</t>
  </si>
  <si>
    <t>ix</t>
  </si>
  <si>
    <t>x</t>
  </si>
  <si>
    <t xml:space="preserve">SOCIETY OF PETROLEUM ENGINEERS NIGERIA COUNCIL  </t>
  </si>
  <si>
    <t>Council Officer</t>
  </si>
  <si>
    <t>SPE NIGERIA COUNCIL SECRETARIAT/ADMIN</t>
  </si>
  <si>
    <t xml:space="preserve">OTHER SPE NIGERIA COUNCIL </t>
  </si>
  <si>
    <t>C.</t>
  </si>
  <si>
    <t>B.</t>
  </si>
  <si>
    <t>A.</t>
  </si>
  <si>
    <t>D.</t>
  </si>
  <si>
    <t>E.</t>
  </si>
  <si>
    <t>F.</t>
  </si>
  <si>
    <t>G.</t>
  </si>
  <si>
    <t>H.</t>
  </si>
  <si>
    <t>I.</t>
  </si>
  <si>
    <t>J.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</si>
</sst>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-* #,##0.00_-;\-* #,##0.00_-;_-* &quot;-&quot;??_-;_-@_-"/>
    <numFmt numFmtId="165" formatCode="[$-809]d\ mmmm\ yyyy;@"/>
    <numFmt numFmtId="166" formatCode="_-* #,##0_-;\-* #,##0_-;_-* &quot;-&quot;??_-;_-@_-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strike/>
      <sz val="11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sz val="20"/>
      <color theme="1"/>
      <name val="Calibri"/>
      <family val="2"/>
    </font>
    <font>
      <sz val="8"/>
      <name val="Calibri"/>
      <family val="2"/>
      <scheme val="minor"/>
    </font>
    <font>
      <b/>
      <sz val="24"/>
      <color theme="1"/>
      <name val="Calibri"/>
      <family val="2"/>
      <scheme val="minor"/>
    </font>
    <font>
      <i/>
      <sz val="20"/>
      <color theme="1"/>
      <name val="Calibri"/>
      <scheme val="minor"/>
    </font>
    <font>
      <b/>
      <sz val="20"/>
      <color theme="0"/>
      <name val="Calibri"/>
      <family val="2"/>
    </font>
    <font>
      <b/>
      <sz val="20"/>
      <color theme="0"/>
      <name val="Calibri"/>
      <scheme val="minor"/>
    </font>
    <font>
      <b/>
      <sz val="26"/>
      <color theme="1"/>
      <name val="Calibri"/>
      <family val="2"/>
      <scheme val="minor"/>
    </font>
    <font>
      <b/>
      <sz val="20"/>
      <color rgb="FF00B050"/>
      <name val="Calibri"/>
      <family val="2"/>
      <scheme val="minor"/>
    </font>
    <font>
      <sz val="2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theme="10"/>
      <name val="Calibri"/>
      <family val="2"/>
      <scheme val="minor"/>
    </font>
    <font>
      <b/>
      <sz val="20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DDDC"/>
        <bgColor indexed="64"/>
      </patternFill>
    </fill>
    <fill>
      <patternFill patternType="solid">
        <fgColor rgb="FFDDD9C3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3DFEE"/>
        <bgColor indexed="64"/>
      </patternFill>
    </fill>
    <fill>
      <patternFill patternType="solid">
        <fgColor theme="3"/>
        <bgColor indexed="64"/>
      </patternFill>
    </fill>
  </fills>
  <borders count="73">
    <border>
      <left/>
      <right/>
      <top/>
      <bottom/>
      <diagonal/>
    </border>
    <border>
      <left style="medium">
        <color rgb="FF548DD4"/>
      </left>
      <right style="medium">
        <color rgb="FF548DD4"/>
      </right>
      <top style="medium">
        <color rgb="FF548DD4"/>
      </top>
      <bottom style="medium">
        <color rgb="FF548DD4"/>
      </bottom>
      <diagonal/>
    </border>
    <border>
      <left style="medium">
        <color rgb="FF548DD4"/>
      </left>
      <right style="medium">
        <color rgb="FF548DD4"/>
      </right>
      <top/>
      <bottom style="medium">
        <color rgb="FF548DD4"/>
      </bottom>
      <diagonal/>
    </border>
    <border>
      <left/>
      <right style="medium">
        <color rgb="FF548DD4"/>
      </right>
      <top style="medium">
        <color rgb="FF548DD4"/>
      </top>
      <bottom style="medium">
        <color rgb="FF548DD4"/>
      </bottom>
      <diagonal/>
    </border>
    <border>
      <left/>
      <right style="medium">
        <color rgb="FF548DD4"/>
      </right>
      <top/>
      <bottom style="medium">
        <color rgb="FF548DD4"/>
      </bottom>
      <diagonal/>
    </border>
    <border>
      <left/>
      <right style="medium">
        <color rgb="FF548DD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rgb="FFFFFFFF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rgb="FF4F81BD"/>
      </left>
      <right style="medium">
        <color rgb="FF4F81BD"/>
      </right>
      <top/>
      <bottom/>
      <diagonal/>
    </border>
    <border>
      <left style="medium">
        <color rgb="FF4F81BD"/>
      </left>
      <right style="medium">
        <color rgb="FF4F81BD"/>
      </right>
      <top/>
      <bottom style="medium">
        <color rgb="FF4F81BD"/>
      </bottom>
      <diagonal/>
    </border>
    <border>
      <left/>
      <right style="medium">
        <color indexed="9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 style="medium">
        <color theme="3"/>
      </right>
      <top/>
      <bottom style="medium">
        <color theme="3"/>
      </bottom>
      <diagonal/>
    </border>
    <border>
      <left/>
      <right/>
      <top/>
      <bottom style="double">
        <color auto="1"/>
      </bottom>
      <diagonal/>
    </border>
    <border>
      <left style="medium">
        <color theme="3"/>
      </left>
      <right/>
      <top/>
      <bottom/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thin">
        <color theme="3"/>
      </bottom>
      <diagonal/>
    </border>
    <border>
      <left style="medium">
        <color theme="3"/>
      </left>
      <right/>
      <top style="medium">
        <color theme="3"/>
      </top>
      <bottom style="thin">
        <color theme="3"/>
      </bottom>
      <diagonal/>
    </border>
    <border>
      <left/>
      <right/>
      <top style="medium">
        <color theme="3"/>
      </top>
      <bottom style="thin">
        <color theme="3"/>
      </bottom>
      <diagonal/>
    </border>
    <border>
      <left/>
      <right style="medium">
        <color theme="3"/>
      </right>
      <top style="medium">
        <color theme="3"/>
      </top>
      <bottom style="thin">
        <color theme="3"/>
      </bottom>
      <diagonal/>
    </border>
    <border>
      <left style="medium">
        <color theme="3"/>
      </left>
      <right style="medium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medium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 style="medium">
        <color theme="3"/>
      </right>
      <top style="thin">
        <color theme="3"/>
      </top>
      <bottom style="medium">
        <color theme="3"/>
      </bottom>
      <diagonal/>
    </border>
    <border>
      <left style="medium">
        <color theme="3"/>
      </left>
      <right/>
      <top style="thin">
        <color theme="3"/>
      </top>
      <bottom style="medium">
        <color theme="3"/>
      </bottom>
      <diagonal/>
    </border>
    <border>
      <left/>
      <right/>
      <top style="thin">
        <color theme="3"/>
      </top>
      <bottom style="medium">
        <color theme="3"/>
      </bottom>
      <diagonal/>
    </border>
    <border>
      <left/>
      <right style="medium">
        <color theme="3"/>
      </right>
      <top style="thin">
        <color theme="3"/>
      </top>
      <bottom style="medium">
        <color theme="3"/>
      </bottom>
      <diagonal/>
    </border>
    <border>
      <left style="medium">
        <color auto="1"/>
      </left>
      <right style="medium">
        <color theme="0"/>
      </right>
      <top style="medium">
        <color auto="1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auto="1"/>
      </top>
      <bottom style="thin">
        <color auto="1"/>
      </bottom>
      <diagonal/>
    </border>
    <border>
      <left style="medium">
        <color theme="0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theme="3"/>
      </right>
      <top style="thin">
        <color auto="1"/>
      </top>
      <bottom style="thin">
        <color auto="1"/>
      </bottom>
      <diagonal/>
    </border>
    <border>
      <left style="medium">
        <color theme="3"/>
      </left>
      <right style="medium">
        <color theme="3"/>
      </right>
      <top style="thin">
        <color auto="1"/>
      </top>
      <bottom style="thin">
        <color auto="1"/>
      </bottom>
      <diagonal/>
    </border>
    <border>
      <left style="medium">
        <color theme="3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theme="3"/>
      </right>
      <top style="thin">
        <color auto="1"/>
      </top>
      <bottom style="medium">
        <color auto="1"/>
      </bottom>
      <diagonal/>
    </border>
    <border>
      <left style="medium">
        <color theme="3"/>
      </left>
      <right style="medium">
        <color theme="3"/>
      </right>
      <top style="thin">
        <color auto="1"/>
      </top>
      <bottom style="medium">
        <color auto="1"/>
      </bottom>
      <diagonal/>
    </border>
    <border>
      <left style="medium">
        <color theme="3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theme="3"/>
      </right>
      <top style="medium">
        <color auto="1"/>
      </top>
      <bottom style="thin">
        <color auto="1"/>
      </bottom>
      <diagonal/>
    </border>
    <border>
      <left style="medium">
        <color theme="3"/>
      </left>
      <right style="medium">
        <color theme="3"/>
      </right>
      <top style="medium">
        <color auto="1"/>
      </top>
      <bottom style="thin">
        <color auto="1"/>
      </bottom>
      <diagonal/>
    </border>
    <border>
      <left style="medium">
        <color theme="3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theme="0"/>
      </right>
      <top style="medium">
        <color auto="1"/>
      </top>
      <bottom style="thin">
        <color auto="1"/>
      </bottom>
      <diagonal/>
    </border>
    <border>
      <left style="medium">
        <color theme="0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theme="3"/>
      </right>
      <top style="thin">
        <color auto="1"/>
      </top>
      <bottom style="thin">
        <color auto="1"/>
      </bottom>
      <diagonal/>
    </border>
    <border>
      <left style="medium">
        <color theme="3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theme="3"/>
      </right>
      <top style="thin">
        <color auto="1"/>
      </top>
      <bottom style="medium">
        <color auto="1"/>
      </bottom>
      <diagonal/>
    </border>
    <border>
      <left style="medium">
        <color theme="3"/>
      </left>
      <right/>
      <top style="thin">
        <color auto="1"/>
      </top>
      <bottom style="medium">
        <color auto="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28" fillId="0" borderId="0" applyNumberFormat="0" applyFill="0" applyBorder="0" applyAlignment="0" applyProtection="0"/>
  </cellStyleXfs>
  <cellXfs count="199">
    <xf numFmtId="0" fontId="0" fillId="0" borderId="0" xfId="0"/>
    <xf numFmtId="0" fontId="6" fillId="0" borderId="4" xfId="0" applyFont="1" applyBorder="1" applyAlignment="1">
      <alignment vertical="top" wrapText="1"/>
    </xf>
    <xf numFmtId="0" fontId="6" fillId="0" borderId="2" xfId="0" applyFont="1" applyBorder="1" applyAlignment="1">
      <alignment vertical="top" wrapText="1"/>
    </xf>
    <xf numFmtId="4" fontId="0" fillId="0" borderId="0" xfId="0" applyNumberFormat="1"/>
    <xf numFmtId="0" fontId="7" fillId="2" borderId="6" xfId="0" applyFont="1" applyFill="1" applyBorder="1" applyAlignment="1">
      <alignment vertical="top" wrapText="1"/>
    </xf>
    <xf numFmtId="0" fontId="7" fillId="2" borderId="6" xfId="0" applyFont="1" applyFill="1" applyBorder="1" applyAlignment="1">
      <alignment vertical="top"/>
    </xf>
    <xf numFmtId="0" fontId="8" fillId="2" borderId="1" xfId="0" applyFont="1" applyFill="1" applyBorder="1" applyAlignment="1">
      <alignment vertical="top" wrapText="1"/>
    </xf>
    <xf numFmtId="0" fontId="8" fillId="2" borderId="3" xfId="0" applyFont="1" applyFill="1" applyBorder="1" applyAlignment="1">
      <alignment vertical="top" wrapText="1"/>
    </xf>
    <xf numFmtId="0" fontId="7" fillId="2" borderId="1" xfId="0" applyFont="1" applyFill="1" applyBorder="1" applyAlignment="1">
      <alignment vertical="top" wrapText="1"/>
    </xf>
    <xf numFmtId="0" fontId="7" fillId="2" borderId="3" xfId="0" applyFont="1" applyFill="1" applyBorder="1" applyAlignment="1">
      <alignment vertical="top" wrapText="1"/>
    </xf>
    <xf numFmtId="0" fontId="7" fillId="2" borderId="3" xfId="0" applyFont="1" applyFill="1" applyBorder="1" applyAlignment="1">
      <alignment horizontal="right" vertical="top" wrapText="1"/>
    </xf>
    <xf numFmtId="0" fontId="0" fillId="3" borderId="0" xfId="0" applyFont="1" applyFill="1"/>
    <xf numFmtId="0" fontId="9" fillId="4" borderId="0" xfId="0" applyFont="1" applyFill="1" applyAlignment="1">
      <alignment wrapText="1"/>
    </xf>
    <xf numFmtId="0" fontId="9" fillId="4" borderId="0" xfId="0" applyFont="1" applyFill="1" applyAlignment="1">
      <alignment horizontal="right"/>
    </xf>
    <xf numFmtId="0" fontId="9" fillId="4" borderId="0" xfId="0" applyFont="1" applyFill="1" applyAlignment="1">
      <alignment horizontal="center"/>
    </xf>
    <xf numFmtId="0" fontId="9" fillId="5" borderId="0" xfId="0" applyFont="1" applyFill="1" applyAlignment="1">
      <alignment horizontal="right"/>
    </xf>
    <xf numFmtId="0" fontId="9" fillId="5" borderId="0" xfId="0" applyFont="1" applyFill="1" applyAlignment="1">
      <alignment horizontal="center" vertical="center" wrapText="1"/>
    </xf>
    <xf numFmtId="0" fontId="0" fillId="0" borderId="0" xfId="0" applyFont="1"/>
    <xf numFmtId="0" fontId="9" fillId="3" borderId="0" xfId="0" applyFont="1" applyFill="1" applyAlignment="1">
      <alignment horizontal="center" vertical="center" wrapText="1"/>
    </xf>
    <xf numFmtId="0" fontId="0" fillId="0" borderId="9" xfId="0" applyFont="1" applyBorder="1"/>
    <xf numFmtId="43" fontId="0" fillId="0" borderId="10" xfId="1" applyNumberFormat="1" applyFont="1" applyBorder="1"/>
    <xf numFmtId="4" fontId="0" fillId="0" borderId="11" xfId="0" applyNumberFormat="1" applyBorder="1"/>
    <xf numFmtId="164" fontId="0" fillId="0" borderId="11" xfId="1" applyFont="1" applyBorder="1"/>
    <xf numFmtId="43" fontId="0" fillId="0" borderId="12" xfId="1" applyNumberFormat="1" applyFont="1" applyBorder="1"/>
    <xf numFmtId="0" fontId="0" fillId="0" borderId="9" xfId="0" applyFont="1" applyBorder="1" applyAlignment="1">
      <alignment horizontal="center" vertical="center" wrapText="1"/>
    </xf>
    <xf numFmtId="43" fontId="0" fillId="0" borderId="13" xfId="1" applyNumberFormat="1" applyFont="1" applyBorder="1"/>
    <xf numFmtId="4" fontId="0" fillId="0" borderId="14" xfId="0" applyNumberFormat="1" applyBorder="1"/>
    <xf numFmtId="43" fontId="0" fillId="0" borderId="10" xfId="1" applyNumberFormat="1" applyFont="1" applyBorder="1" applyAlignment="1">
      <alignment horizontal="right"/>
    </xf>
    <xf numFmtId="43" fontId="0" fillId="0" borderId="15" xfId="1" applyNumberFormat="1" applyFont="1" applyBorder="1" applyAlignment="1">
      <alignment horizontal="right"/>
    </xf>
    <xf numFmtId="43" fontId="0" fillId="0" borderId="12" xfId="1" applyNumberFormat="1" applyFont="1" applyBorder="1" applyAlignment="1">
      <alignment horizontal="right"/>
    </xf>
    <xf numFmtId="0" fontId="0" fillId="7" borderId="0" xfId="0" applyFont="1" applyFill="1"/>
    <xf numFmtId="0" fontId="3" fillId="7" borderId="9" xfId="0" applyFont="1" applyFill="1" applyBorder="1"/>
    <xf numFmtId="43" fontId="3" fillId="7" borderId="10" xfId="1" applyNumberFormat="1" applyFont="1" applyFill="1" applyBorder="1"/>
    <xf numFmtId="43" fontId="0" fillId="7" borderId="10" xfId="1" applyNumberFormat="1" applyFont="1" applyFill="1" applyBorder="1"/>
    <xf numFmtId="0" fontId="0" fillId="7" borderId="9" xfId="0" applyFont="1" applyFill="1" applyBorder="1" applyAlignment="1">
      <alignment horizontal="center" vertical="center" wrapText="1"/>
    </xf>
    <xf numFmtId="0" fontId="0" fillId="0" borderId="9" xfId="0" applyBorder="1"/>
    <xf numFmtId="4" fontId="11" fillId="0" borderId="0" xfId="0" applyNumberFormat="1" applyFont="1"/>
    <xf numFmtId="43" fontId="0" fillId="0" borderId="15" xfId="1" applyNumberFormat="1" applyFont="1" applyBorder="1"/>
    <xf numFmtId="2" fontId="0" fillId="0" borderId="10" xfId="1" applyNumberFormat="1" applyFont="1" applyBorder="1"/>
    <xf numFmtId="0" fontId="0" fillId="0" borderId="0" xfId="0" applyFont="1" applyBorder="1" applyAlignment="1">
      <alignment horizontal="center" vertical="center"/>
    </xf>
    <xf numFmtId="0" fontId="0" fillId="0" borderId="16" xfId="0" applyFont="1" applyBorder="1"/>
    <xf numFmtId="0" fontId="10" fillId="0" borderId="0" xfId="0" applyFont="1" applyBorder="1" applyAlignment="1">
      <alignment horizontal="center" vertical="center" wrapText="1" readingOrder="1"/>
    </xf>
    <xf numFmtId="0" fontId="0" fillId="0" borderId="16" xfId="0" applyBorder="1"/>
    <xf numFmtId="0" fontId="2" fillId="0" borderId="9" xfId="0" applyFont="1" applyBorder="1" applyAlignment="1">
      <alignment horizontal="center" vertical="center" wrapText="1"/>
    </xf>
    <xf numFmtId="43" fontId="0" fillId="0" borderId="10" xfId="1" applyNumberFormat="1" applyFont="1" applyFill="1" applyBorder="1"/>
    <xf numFmtId="0" fontId="0" fillId="7" borderId="0" xfId="0" applyFont="1" applyFill="1" applyBorder="1"/>
    <xf numFmtId="0" fontId="3" fillId="7" borderId="16" xfId="0" applyFont="1" applyFill="1" applyBorder="1"/>
    <xf numFmtId="0" fontId="0" fillId="0" borderId="0" xfId="0" applyBorder="1" applyAlignment="1">
      <alignment horizontal="center" vertical="center"/>
    </xf>
    <xf numFmtId="164" fontId="0" fillId="0" borderId="0" xfId="1" applyFont="1"/>
    <xf numFmtId="0" fontId="0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43" fontId="0" fillId="0" borderId="0" xfId="1" applyNumberFormat="1" applyFont="1" applyFill="1" applyBorder="1"/>
    <xf numFmtId="43" fontId="0" fillId="0" borderId="19" xfId="1" applyNumberFormat="1" applyFont="1" applyFill="1" applyBorder="1"/>
    <xf numFmtId="0" fontId="0" fillId="0" borderId="0" xfId="0" applyFont="1" applyFill="1"/>
    <xf numFmtId="43" fontId="0" fillId="0" borderId="12" xfId="1" applyNumberFormat="1" applyFont="1" applyFill="1" applyBorder="1"/>
    <xf numFmtId="0" fontId="2" fillId="7" borderId="9" xfId="0" applyFont="1" applyFill="1" applyBorder="1" applyAlignment="1">
      <alignment horizontal="center" vertical="center" wrapText="1"/>
    </xf>
    <xf numFmtId="0" fontId="13" fillId="0" borderId="9" xfId="0" applyFont="1" applyBorder="1"/>
    <xf numFmtId="43" fontId="13" fillId="0" borderId="10" xfId="1" applyNumberFormat="1" applyFont="1" applyBorder="1"/>
    <xf numFmtId="0" fontId="0" fillId="7" borderId="9" xfId="0" applyFont="1" applyFill="1" applyBorder="1"/>
    <xf numFmtId="0" fontId="3" fillId="0" borderId="0" xfId="0" applyFont="1" applyBorder="1"/>
    <xf numFmtId="43" fontId="3" fillId="0" borderId="0" xfId="1" applyNumberFormat="1" applyFont="1" applyBorder="1"/>
    <xf numFmtId="43" fontId="0" fillId="0" borderId="0" xfId="1" applyNumberFormat="1" applyFont="1" applyBorder="1"/>
    <xf numFmtId="0" fontId="3" fillId="7" borderId="0" xfId="0" applyFont="1" applyFill="1"/>
    <xf numFmtId="43" fontId="3" fillId="7" borderId="0" xfId="0" applyNumberFormat="1" applyFont="1" applyFill="1"/>
    <xf numFmtId="0" fontId="0" fillId="0" borderId="0" xfId="0" applyFont="1" applyAlignment="1">
      <alignment horizontal="center" vertical="center" wrapText="1"/>
    </xf>
    <xf numFmtId="43" fontId="0" fillId="0" borderId="24" xfId="1" applyNumberFormat="1" applyFont="1" applyBorder="1" applyAlignment="1">
      <alignment vertical="center"/>
    </xf>
    <xf numFmtId="43" fontId="0" fillId="0" borderId="25" xfId="1" applyNumberFormat="1" applyFont="1" applyBorder="1" applyAlignment="1">
      <alignment vertical="center"/>
    </xf>
    <xf numFmtId="0" fontId="3" fillId="0" borderId="0" xfId="0" applyFont="1"/>
    <xf numFmtId="43" fontId="3" fillId="0" borderId="0" xfId="0" applyNumberFormat="1" applyFont="1"/>
    <xf numFmtId="0" fontId="0" fillId="0" borderId="0" xfId="0" applyAlignment="1">
      <alignment vertical="top"/>
    </xf>
    <xf numFmtId="0" fontId="6" fillId="0" borderId="5" xfId="0" applyFont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7" fillId="2" borderId="7" xfId="0" applyFont="1" applyFill="1" applyBorder="1" applyAlignment="1">
      <alignment vertical="top" wrapText="1"/>
    </xf>
    <xf numFmtId="0" fontId="5" fillId="0" borderId="0" xfId="0" applyFont="1" applyAlignment="1">
      <alignment horizontal="justify" vertical="top"/>
    </xf>
    <xf numFmtId="0" fontId="16" fillId="0" borderId="0" xfId="0" applyFont="1" applyFill="1" applyBorder="1" applyAlignment="1">
      <alignment horizontal="left" vertical="top"/>
    </xf>
    <xf numFmtId="0" fontId="16" fillId="0" borderId="0" xfId="0" applyFont="1" applyFill="1"/>
    <xf numFmtId="0" fontId="16" fillId="0" borderId="0" xfId="0" applyFont="1" applyFill="1" applyBorder="1"/>
    <xf numFmtId="0" fontId="16" fillId="0" borderId="0" xfId="0" applyFont="1" applyFill="1" applyAlignment="1">
      <alignment vertical="top"/>
    </xf>
    <xf numFmtId="0" fontId="16" fillId="0" borderId="0" xfId="0" applyFont="1" applyFill="1" applyBorder="1" applyAlignment="1">
      <alignment vertical="top"/>
    </xf>
    <xf numFmtId="0" fontId="16" fillId="0" borderId="0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vertical="top" wrapText="1"/>
    </xf>
    <xf numFmtId="0" fontId="16" fillId="0" borderId="29" xfId="0" applyFont="1" applyFill="1" applyBorder="1" applyAlignment="1">
      <alignment vertical="top"/>
    </xf>
    <xf numFmtId="0" fontId="16" fillId="0" borderId="0" xfId="0" applyFont="1" applyFill="1" applyAlignment="1">
      <alignment horizontal="center" vertical="top"/>
    </xf>
    <xf numFmtId="0" fontId="17" fillId="0" borderId="0" xfId="0" applyFont="1" applyFill="1" applyBorder="1" applyAlignment="1">
      <alignment vertical="top"/>
    </xf>
    <xf numFmtId="0" fontId="17" fillId="0" borderId="0" xfId="0" applyFont="1" applyFill="1" applyAlignment="1">
      <alignment vertical="top"/>
    </xf>
    <xf numFmtId="0" fontId="17" fillId="0" borderId="0" xfId="0" applyFont="1" applyFill="1" applyBorder="1" applyAlignment="1">
      <alignment horizontal="left" vertical="top"/>
    </xf>
    <xf numFmtId="0" fontId="19" fillId="0" borderId="28" xfId="0" applyFont="1" applyFill="1" applyBorder="1" applyAlignment="1">
      <alignment vertical="top" wrapText="1"/>
    </xf>
    <xf numFmtId="0" fontId="23" fillId="9" borderId="37" xfId="0" applyFont="1" applyFill="1" applyBorder="1" applyAlignment="1">
      <alignment horizontal="left" vertical="center" wrapText="1"/>
    </xf>
    <xf numFmtId="0" fontId="16" fillId="0" borderId="38" xfId="0" applyFont="1" applyFill="1" applyBorder="1" applyAlignment="1">
      <alignment horizontal="center" vertical="top"/>
    </xf>
    <xf numFmtId="0" fontId="16" fillId="0" borderId="42" xfId="0" applyFont="1" applyFill="1" applyBorder="1" applyAlignment="1">
      <alignment horizontal="center" vertical="top"/>
    </xf>
    <xf numFmtId="0" fontId="16" fillId="0" borderId="46" xfId="0" applyFont="1" applyFill="1" applyBorder="1" applyAlignment="1">
      <alignment horizontal="center" vertical="top"/>
    </xf>
    <xf numFmtId="0" fontId="23" fillId="9" borderId="50" xfId="0" applyFont="1" applyFill="1" applyBorder="1" applyAlignment="1">
      <alignment horizontal="center" vertical="center" wrapText="1"/>
    </xf>
    <xf numFmtId="0" fontId="23" fillId="9" borderId="51" xfId="0" applyFont="1" applyFill="1" applyBorder="1" applyAlignment="1">
      <alignment horizontal="center" vertical="center" wrapText="1"/>
    </xf>
    <xf numFmtId="0" fontId="23" fillId="9" borderId="52" xfId="0" applyFont="1" applyFill="1" applyBorder="1" applyAlignment="1">
      <alignment horizontal="center" vertical="center" wrapText="1"/>
    </xf>
    <xf numFmtId="0" fontId="18" fillId="0" borderId="53" xfId="0" applyFont="1" applyFill="1" applyBorder="1" applyAlignment="1">
      <alignment horizontal="center" vertical="top" wrapText="1"/>
    </xf>
    <xf numFmtId="0" fontId="19" fillId="0" borderId="54" xfId="0" applyFont="1" applyFill="1" applyBorder="1" applyAlignment="1">
      <alignment vertical="top" wrapText="1"/>
    </xf>
    <xf numFmtId="0" fontId="19" fillId="0" borderId="55" xfId="0" applyFont="1" applyFill="1" applyBorder="1" applyAlignment="1">
      <alignment vertical="top" wrapText="1"/>
    </xf>
    <xf numFmtId="0" fontId="18" fillId="0" borderId="56" xfId="0" applyFont="1" applyFill="1" applyBorder="1" applyAlignment="1">
      <alignment horizontal="center" vertical="top" wrapText="1"/>
    </xf>
    <xf numFmtId="0" fontId="19" fillId="0" borderId="57" xfId="0" applyFont="1" applyFill="1" applyBorder="1" applyAlignment="1">
      <alignment vertical="top" wrapText="1"/>
    </xf>
    <xf numFmtId="0" fontId="19" fillId="0" borderId="58" xfId="0" applyFont="1" applyFill="1" applyBorder="1" applyAlignment="1">
      <alignment vertical="top" wrapText="1"/>
    </xf>
    <xf numFmtId="0" fontId="16" fillId="0" borderId="53" xfId="0" applyFont="1" applyFill="1" applyBorder="1" applyAlignment="1">
      <alignment horizontal="center" vertical="top"/>
    </xf>
    <xf numFmtId="0" fontId="16" fillId="0" borderId="54" xfId="0" applyFont="1" applyFill="1" applyBorder="1" applyAlignment="1">
      <alignment vertical="top"/>
    </xf>
    <xf numFmtId="0" fontId="16" fillId="0" borderId="54" xfId="0" applyFont="1" applyFill="1" applyBorder="1" applyAlignment="1">
      <alignment vertical="top" wrapText="1"/>
    </xf>
    <xf numFmtId="0" fontId="16" fillId="0" borderId="55" xfId="0" applyFont="1" applyFill="1" applyBorder="1" applyAlignment="1">
      <alignment vertical="top"/>
    </xf>
    <xf numFmtId="0" fontId="16" fillId="0" borderId="56" xfId="0" applyFont="1" applyFill="1" applyBorder="1" applyAlignment="1">
      <alignment horizontal="center" vertical="top"/>
    </xf>
    <xf numFmtId="0" fontId="16" fillId="0" borderId="57" xfId="0" applyFont="1" applyFill="1" applyBorder="1" applyAlignment="1">
      <alignment vertical="top"/>
    </xf>
    <xf numFmtId="0" fontId="16" fillId="0" borderId="58" xfId="0" applyFont="1" applyFill="1" applyBorder="1" applyAlignment="1">
      <alignment vertical="top"/>
    </xf>
    <xf numFmtId="0" fontId="16" fillId="0" borderId="53" xfId="0" applyFont="1" applyFill="1" applyBorder="1" applyAlignment="1">
      <alignment horizontal="center" vertical="center"/>
    </xf>
    <xf numFmtId="0" fontId="16" fillId="0" borderId="56" xfId="0" applyFont="1" applyFill="1" applyBorder="1" applyAlignment="1">
      <alignment horizontal="center" vertical="center"/>
    </xf>
    <xf numFmtId="0" fontId="16" fillId="0" borderId="53" xfId="0" applyFont="1" applyFill="1" applyBorder="1" applyAlignment="1">
      <alignment vertical="top"/>
    </xf>
    <xf numFmtId="0" fontId="16" fillId="0" borderId="56" xfId="0" applyFont="1" applyFill="1" applyBorder="1" applyAlignment="1">
      <alignment vertical="top"/>
    </xf>
    <xf numFmtId="0" fontId="16" fillId="0" borderId="59" xfId="0" applyFont="1" applyFill="1" applyBorder="1" applyAlignment="1">
      <alignment horizontal="center" vertical="top"/>
    </xf>
    <xf numFmtId="14" fontId="16" fillId="0" borderId="55" xfId="0" applyNumberFormat="1" applyFont="1" applyFill="1" applyBorder="1" applyAlignment="1">
      <alignment vertical="top"/>
    </xf>
    <xf numFmtId="14" fontId="16" fillId="0" borderId="58" xfId="0" applyNumberFormat="1" applyFont="1" applyFill="1" applyBorder="1" applyAlignment="1">
      <alignment vertical="top"/>
    </xf>
    <xf numFmtId="0" fontId="27" fillId="0" borderId="0" xfId="0" applyFont="1" applyFill="1" applyAlignment="1">
      <alignment vertical="top"/>
    </xf>
    <xf numFmtId="0" fontId="19" fillId="0" borderId="54" xfId="0" quotePrefix="1" applyFont="1" applyFill="1" applyBorder="1" applyAlignment="1">
      <alignment vertical="top" wrapText="1"/>
    </xf>
    <xf numFmtId="166" fontId="16" fillId="0" borderId="54" xfId="1" applyNumberFormat="1" applyFont="1" applyFill="1" applyBorder="1" applyAlignment="1">
      <alignment vertical="top"/>
    </xf>
    <xf numFmtId="0" fontId="16" fillId="0" borderId="55" xfId="0" applyFont="1" applyFill="1" applyBorder="1" applyAlignment="1">
      <alignment vertical="top" wrapText="1"/>
    </xf>
    <xf numFmtId="43" fontId="0" fillId="0" borderId="23" xfId="1" applyNumberFormat="1" applyFont="1" applyBorder="1" applyAlignment="1">
      <alignment horizontal="center"/>
    </xf>
    <xf numFmtId="43" fontId="0" fillId="0" borderId="24" xfId="1" applyNumberFormat="1" applyFont="1" applyBorder="1" applyAlignment="1">
      <alignment horizontal="center"/>
    </xf>
    <xf numFmtId="43" fontId="0" fillId="0" borderId="25" xfId="1" applyNumberFormat="1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9" fillId="8" borderId="20" xfId="0" applyFont="1" applyFill="1" applyBorder="1" applyAlignment="1">
      <alignment horizontal="center" vertical="center"/>
    </xf>
    <xf numFmtId="0" fontId="9" fillId="8" borderId="2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2" xfId="0" applyFont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 readingOrder="1"/>
    </xf>
    <xf numFmtId="0" fontId="0" fillId="0" borderId="8" xfId="0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26" fillId="0" borderId="72" xfId="0" applyFont="1" applyFill="1" applyBorder="1" applyAlignment="1">
      <alignment horizontal="left" vertical="top"/>
    </xf>
    <xf numFmtId="0" fontId="26" fillId="0" borderId="71" xfId="0" applyFont="1" applyFill="1" applyBorder="1" applyAlignment="1">
      <alignment horizontal="left" vertical="top"/>
    </xf>
    <xf numFmtId="0" fontId="22" fillId="0" borderId="31" xfId="0" applyFont="1" applyFill="1" applyBorder="1" applyAlignment="1">
      <alignment horizontal="left" vertical="top" wrapText="1"/>
    </xf>
    <xf numFmtId="0" fontId="22" fillId="0" borderId="32" xfId="0" applyFont="1" applyFill="1" applyBorder="1" applyAlignment="1">
      <alignment horizontal="left" vertical="top"/>
    </xf>
    <xf numFmtId="0" fontId="22" fillId="0" borderId="33" xfId="0" applyFont="1" applyFill="1" applyBorder="1" applyAlignment="1">
      <alignment horizontal="left" vertical="top"/>
    </xf>
    <xf numFmtId="0" fontId="22" fillId="0" borderId="30" xfId="0" applyFont="1" applyFill="1" applyBorder="1" applyAlignment="1">
      <alignment horizontal="left" vertical="top"/>
    </xf>
    <xf numFmtId="0" fontId="22" fillId="0" borderId="0" xfId="0" applyFont="1" applyFill="1" applyBorder="1" applyAlignment="1">
      <alignment horizontal="left" vertical="top"/>
    </xf>
    <xf numFmtId="0" fontId="22" fillId="0" borderId="27" xfId="0" applyFont="1" applyFill="1" applyBorder="1" applyAlignment="1">
      <alignment horizontal="left" vertical="top"/>
    </xf>
    <xf numFmtId="0" fontId="22" fillId="0" borderId="34" xfId="0" applyFont="1" applyFill="1" applyBorder="1" applyAlignment="1">
      <alignment horizontal="left" vertical="top"/>
    </xf>
    <xf numFmtId="0" fontId="22" fillId="0" borderId="35" xfId="0" applyFont="1" applyFill="1" applyBorder="1" applyAlignment="1">
      <alignment horizontal="left" vertical="top"/>
    </xf>
    <xf numFmtId="0" fontId="22" fillId="0" borderId="36" xfId="0" applyFont="1" applyFill="1" applyBorder="1" applyAlignment="1">
      <alignment horizontal="left" vertical="top"/>
    </xf>
    <xf numFmtId="0" fontId="16" fillId="0" borderId="70" xfId="0" applyFont="1" applyFill="1" applyBorder="1" applyAlignment="1">
      <alignment horizontal="left" vertical="top"/>
    </xf>
    <xf numFmtId="0" fontId="16" fillId="0" borderId="71" xfId="0" applyFont="1" applyFill="1" applyBorder="1" applyAlignment="1">
      <alignment horizontal="left" vertical="top"/>
    </xf>
    <xf numFmtId="0" fontId="23" fillId="9" borderId="37" xfId="0" applyFont="1" applyFill="1" applyBorder="1" applyAlignment="1">
      <alignment horizontal="left" vertical="center" wrapText="1"/>
    </xf>
    <xf numFmtId="164" fontId="16" fillId="0" borderId="34" xfId="1" applyFont="1" applyFill="1" applyBorder="1" applyAlignment="1">
      <alignment horizontal="center" vertical="top"/>
    </xf>
    <xf numFmtId="164" fontId="16" fillId="0" borderId="36" xfId="1" applyFont="1" applyFill="1" applyBorder="1" applyAlignment="1">
      <alignment horizontal="center" vertical="top"/>
    </xf>
    <xf numFmtId="0" fontId="16" fillId="0" borderId="54" xfId="0" applyFont="1" applyFill="1" applyBorder="1" applyAlignment="1">
      <alignment horizontal="center" vertical="top"/>
    </xf>
    <xf numFmtId="0" fontId="16" fillId="0" borderId="55" xfId="0" applyFont="1" applyFill="1" applyBorder="1" applyAlignment="1">
      <alignment horizontal="center" vertical="top"/>
    </xf>
    <xf numFmtId="0" fontId="16" fillId="0" borderId="57" xfId="0" applyFont="1" applyFill="1" applyBorder="1" applyAlignment="1">
      <alignment horizontal="center" vertical="top"/>
    </xf>
    <xf numFmtId="0" fontId="16" fillId="0" borderId="58" xfId="0" applyFont="1" applyFill="1" applyBorder="1" applyAlignment="1">
      <alignment horizontal="center" vertical="top"/>
    </xf>
    <xf numFmtId="0" fontId="23" fillId="9" borderId="64" xfId="0" applyFont="1" applyFill="1" applyBorder="1" applyAlignment="1">
      <alignment horizontal="left" vertical="center" wrapText="1"/>
    </xf>
    <xf numFmtId="0" fontId="23" fillId="9" borderId="63" xfId="0" applyFont="1" applyFill="1" applyBorder="1" applyAlignment="1">
      <alignment horizontal="left" vertical="center" wrapText="1"/>
    </xf>
    <xf numFmtId="0" fontId="26" fillId="0" borderId="69" xfId="0" applyFont="1" applyFill="1" applyBorder="1" applyAlignment="1">
      <alignment horizontal="left" vertical="top"/>
    </xf>
    <xf numFmtId="0" fontId="26" fillId="0" borderId="68" xfId="0" applyFont="1" applyFill="1" applyBorder="1" applyAlignment="1">
      <alignment horizontal="left" vertical="top"/>
    </xf>
    <xf numFmtId="0" fontId="16" fillId="0" borderId="65" xfId="0" applyFont="1" applyFill="1" applyBorder="1" applyAlignment="1">
      <alignment horizontal="left" vertical="top"/>
    </xf>
    <xf numFmtId="0" fontId="16" fillId="0" borderId="68" xfId="0" applyFont="1" applyFill="1" applyBorder="1" applyAlignment="1">
      <alignment horizontal="left" vertical="top"/>
    </xf>
    <xf numFmtId="0" fontId="21" fillId="0" borderId="0" xfId="0" applyFont="1" applyFill="1" applyBorder="1" applyAlignment="1">
      <alignment horizontal="center"/>
    </xf>
    <xf numFmtId="0" fontId="23" fillId="9" borderId="62" xfId="0" applyFont="1" applyFill="1" applyBorder="1" applyAlignment="1">
      <alignment horizontal="center" vertical="center" wrapText="1"/>
    </xf>
    <xf numFmtId="0" fontId="23" fillId="9" borderId="63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left" vertical="top"/>
    </xf>
    <xf numFmtId="0" fontId="24" fillId="9" borderId="26" xfId="0" applyFont="1" applyFill="1" applyBorder="1" applyAlignment="1">
      <alignment horizontal="left" vertical="top"/>
    </xf>
    <xf numFmtId="14" fontId="16" fillId="0" borderId="26" xfId="0" applyNumberFormat="1" applyFont="1" applyFill="1" applyBorder="1" applyAlignment="1">
      <alignment horizontal="left" vertical="top"/>
    </xf>
    <xf numFmtId="0" fontId="16" fillId="0" borderId="0" xfId="0" applyFont="1" applyFill="1" applyBorder="1" applyAlignment="1">
      <alignment horizontal="center" vertical="top"/>
    </xf>
    <xf numFmtId="0" fontId="25" fillId="0" borderId="0" xfId="0" applyFont="1" applyFill="1" applyBorder="1" applyAlignment="1">
      <alignment horizontal="left" vertical="top"/>
    </xf>
    <xf numFmtId="0" fontId="16" fillId="0" borderId="65" xfId="0" applyFont="1" applyFill="1" applyBorder="1" applyAlignment="1">
      <alignment horizontal="center" vertical="top"/>
    </xf>
    <xf numFmtId="0" fontId="16" fillId="0" borderId="66" xfId="0" applyFont="1" applyFill="1" applyBorder="1" applyAlignment="1">
      <alignment horizontal="center" vertical="top"/>
    </xf>
    <xf numFmtId="0" fontId="16" fillId="0" borderId="67" xfId="0" applyFont="1" applyFill="1" applyBorder="1" applyAlignment="1">
      <alignment horizontal="center" vertical="top"/>
    </xf>
    <xf numFmtId="0" fontId="16" fillId="0" borderId="43" xfId="0" applyFont="1" applyFill="1" applyBorder="1" applyAlignment="1">
      <alignment horizontal="left" vertical="top"/>
    </xf>
    <xf numFmtId="0" fontId="16" fillId="0" borderId="44" xfId="0" applyFont="1" applyFill="1" applyBorder="1" applyAlignment="1">
      <alignment horizontal="left" vertical="top"/>
    </xf>
    <xf numFmtId="0" fontId="16" fillId="0" borderId="45" xfId="0" applyFont="1" applyFill="1" applyBorder="1" applyAlignment="1">
      <alignment horizontal="left" vertical="top"/>
    </xf>
    <xf numFmtId="0" fontId="16" fillId="0" borderId="0" xfId="0" applyFont="1" applyFill="1" applyBorder="1" applyAlignment="1">
      <alignment horizontal="left" vertical="top"/>
    </xf>
    <xf numFmtId="0" fontId="16" fillId="0" borderId="39" xfId="0" applyFont="1" applyFill="1" applyBorder="1" applyAlignment="1">
      <alignment horizontal="left" vertical="top"/>
    </xf>
    <xf numFmtId="0" fontId="16" fillId="0" borderId="40" xfId="0" applyFont="1" applyFill="1" applyBorder="1" applyAlignment="1">
      <alignment horizontal="left" vertical="top"/>
    </xf>
    <xf numFmtId="0" fontId="16" fillId="0" borderId="41" xfId="0" applyFont="1" applyFill="1" applyBorder="1" applyAlignment="1">
      <alignment horizontal="left" vertical="top"/>
    </xf>
    <xf numFmtId="0" fontId="16" fillId="0" borderId="47" xfId="0" applyFont="1" applyFill="1" applyBorder="1" applyAlignment="1">
      <alignment horizontal="left" vertical="top"/>
    </xf>
    <xf numFmtId="0" fontId="16" fillId="0" borderId="48" xfId="0" applyFont="1" applyFill="1" applyBorder="1" applyAlignment="1">
      <alignment horizontal="left" vertical="top"/>
    </xf>
    <xf numFmtId="0" fontId="16" fillId="0" borderId="49" xfId="0" applyFont="1" applyFill="1" applyBorder="1" applyAlignment="1">
      <alignment horizontal="left" vertical="top"/>
    </xf>
    <xf numFmtId="0" fontId="19" fillId="0" borderId="28" xfId="0" applyFont="1" applyFill="1" applyBorder="1" applyAlignment="1">
      <alignment horizontal="left" vertical="top" wrapText="1"/>
    </xf>
    <xf numFmtId="0" fontId="16" fillId="0" borderId="60" xfId="0" applyFont="1" applyFill="1" applyBorder="1" applyAlignment="1">
      <alignment horizontal="left" vertical="top" wrapText="1"/>
    </xf>
    <xf numFmtId="0" fontId="16" fillId="0" borderId="61" xfId="0" applyFont="1" applyFill="1" applyBorder="1" applyAlignment="1">
      <alignment horizontal="left" vertical="top" wrapText="1"/>
    </xf>
    <xf numFmtId="0" fontId="29" fillId="0" borderId="54" xfId="4" applyFont="1" applyFill="1" applyBorder="1" applyAlignment="1">
      <alignment vertical="top" wrapText="1"/>
    </xf>
    <xf numFmtId="0" fontId="17" fillId="0" borderId="29" xfId="0" applyFont="1" applyFill="1" applyBorder="1" applyAlignment="1">
      <alignment vertical="top"/>
    </xf>
    <xf numFmtId="3" fontId="17" fillId="0" borderId="29" xfId="1" applyNumberFormat="1" applyFont="1" applyFill="1" applyBorder="1" applyAlignment="1">
      <alignment vertical="top"/>
    </xf>
    <xf numFmtId="0" fontId="27" fillId="0" borderId="0" xfId="0" applyFont="1" applyFill="1" applyBorder="1" applyAlignment="1">
      <alignment horizontal="left" vertical="top"/>
    </xf>
    <xf numFmtId="0" fontId="30" fillId="0" borderId="0" xfId="0" applyFont="1" applyFill="1" applyAlignment="1">
      <alignment vertical="top"/>
    </xf>
    <xf numFmtId="0" fontId="30" fillId="0" borderId="0" xfId="0" applyFont="1" applyFill="1" applyBorder="1" applyAlignment="1">
      <alignment vertical="top"/>
    </xf>
    <xf numFmtId="0" fontId="27" fillId="0" borderId="0" xfId="0" applyFont="1" applyFill="1" applyBorder="1" applyAlignment="1">
      <alignment vertical="top"/>
    </xf>
    <xf numFmtId="0" fontId="30" fillId="0" borderId="0" xfId="0" applyFont="1" applyFill="1"/>
    <xf numFmtId="0" fontId="27" fillId="0" borderId="0" xfId="0" applyFont="1" applyFill="1"/>
  </cellXfs>
  <cellStyles count="5">
    <cellStyle name="Comma" xfId="1" builtinId="3"/>
    <cellStyle name="Currency 3" xfId="3"/>
    <cellStyle name="Hyperlink" xfId="4" builtinId="8"/>
    <cellStyle name="Normal" xfId="0" builtinId="0"/>
    <cellStyle name="Normal 10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externalLink" Target="externalLinks/externalLink8.xml"/><Relationship Id="rId12" Type="http://schemas.openxmlformats.org/officeDocument/2006/relationships/theme" Target="theme/theme1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1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externalLink" Target="externalLinks/externalLink1.xml"/><Relationship Id="rId5" Type="http://schemas.openxmlformats.org/officeDocument/2006/relationships/externalLink" Target="externalLinks/externalLink2.xml"/><Relationship Id="rId6" Type="http://schemas.openxmlformats.org/officeDocument/2006/relationships/externalLink" Target="externalLinks/externalLink3.xml"/><Relationship Id="rId7" Type="http://schemas.openxmlformats.org/officeDocument/2006/relationships/externalLink" Target="externalLinks/externalLink4.xml"/><Relationship Id="rId8" Type="http://schemas.openxmlformats.org/officeDocument/2006/relationships/externalLink" Target="externalLinks/externalLink5.xml"/><Relationship Id="rId9" Type="http://schemas.openxmlformats.org/officeDocument/2006/relationships/externalLink" Target="externalLinks/externalLink6.xml"/><Relationship Id="rId10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21896</xdr:colOff>
      <xdr:row>2</xdr:row>
      <xdr:rowOff>65690</xdr:rowOff>
    </xdr:from>
    <xdr:to>
      <xdr:col>7</xdr:col>
      <xdr:colOff>399611</xdr:colOff>
      <xdr:row>6</xdr:row>
      <xdr:rowOff>141958</xdr:rowOff>
    </xdr:to>
    <xdr:sp macro="" textlink="" fLocksText="0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2036379" y="788276"/>
          <a:ext cx="10378965" cy="13900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800" b="1">
              <a:solidFill>
                <a:schemeClr val="tx1">
                  <a:lumMod val="85000"/>
                  <a:lumOff val="15000"/>
                </a:schemeClr>
              </a:solidFill>
              <a:latin typeface="Arial" charset="0"/>
              <a:ea typeface="Arial" charset="0"/>
              <a:cs typeface="Arial" charset="0"/>
            </a:rPr>
            <a:t>CTC </a:t>
          </a:r>
          <a:r>
            <a:rPr lang="en-US" sz="8800" b="1" baseline="0">
              <a:solidFill>
                <a:schemeClr val="tx1">
                  <a:lumMod val="85000"/>
                  <a:lumOff val="15000"/>
                </a:schemeClr>
              </a:solidFill>
              <a:latin typeface="Arial" charset="0"/>
              <a:ea typeface="Arial" charset="0"/>
              <a:cs typeface="Arial" charset="0"/>
            </a:rPr>
            <a:t>Memo</a:t>
          </a:r>
          <a:endParaRPr lang="en-US" sz="8800" b="1">
            <a:solidFill>
              <a:schemeClr val="tx1">
                <a:lumMod val="85000"/>
                <a:lumOff val="15000"/>
              </a:schemeClr>
            </a:solidFill>
            <a:latin typeface="Arial" charset="0"/>
            <a:ea typeface="Arial" charset="0"/>
            <a:cs typeface="Arial" charset="0"/>
          </a:endParaRPr>
        </a:p>
      </xdr:txBody>
    </xdr:sp>
    <xdr:clientData/>
  </xdr:twoCellAnchor>
  <xdr:twoCellAnchor editAs="oneCell">
    <xdr:from>
      <xdr:col>8</xdr:col>
      <xdr:colOff>648139</xdr:colOff>
      <xdr:row>2</xdr:row>
      <xdr:rowOff>65690</xdr:rowOff>
    </xdr:from>
    <xdr:to>
      <xdr:col>9</xdr:col>
      <xdr:colOff>1896241</xdr:colOff>
      <xdr:row>9</xdr:row>
      <xdr:rowOff>16422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42996" y="791404"/>
          <a:ext cx="3497816" cy="22367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PENC%2520-%2520Documents\2017%2520-%2520Documents\SPNC%2520-%2520Financial%2520Documents\Payment%2520Sheet_NAICE%25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dfagbami/Library/Mobile%20Documents/com~apple~CloudDocs/Documents%203/DataZone/Vikilu%20Wedding%20Planning/G:/SPENC%202018%20BUDGE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SPENC4\Desktop\2014-2015%2520Central%2520Documents\SPE-NC%2520Documents\2016%2520-%2520Documents\2016%2520Other%2520Documents\CTC%2520Memo%2520NAICE%2520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Acer4\AppData\Local\Microsoft\Windows\INetCache\Content.Outlook\XTRLDYCJ\SPENC%2520YP%25202017%2520Proposed%2520Budget_Amended%2520(2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PENC%2520-%2520Documents\2017%2520-%2520Documents\SPNC%2520-%2520Financial%2520Documents\CTC%2520Memo_NAICE%25202017\Copy%2520of%2520Secretariat%2520Budge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PENC%2520-%2520Documents\2016%2520-%2520Documents\CTC%2520Approved%2520Memo\NAICE2016_CTC%2520Approved%2520Memo\NAICE%25202016%2520STUDENTS%2520PROGRAMS%2520BUDGET%2520supplementary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PENC%2520-%2520Documents\2016%2520-%2520Documents\CTC%2520Approved%2520Memo\NAICE2016_CTC%2520Approved%2520Memo\SPENC%2520CASH%2520AWARD%2520TO%2520STUDENTS%2520WINNERS_NAICE%25202016%2520(2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PENC%2520-%2520Documents\2016%2520-%2520Documents\STCE%25202016%2520-%2520Documents\STCE%25202016%2520actuals%2520spe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rting Shee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teesBreakdown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C"/>
      <sheetName val="YP"/>
      <sheetName val="SoW"/>
      <sheetName val="ALS"/>
      <sheetName val="Secretariat"/>
      <sheetName val="FamilyProgram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2017 FULL BUDGET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and 3 yrs trend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ICE 2016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ZE WINNERS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and Actual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1"/>
  <sheetViews>
    <sheetView workbookViewId="0">
      <selection activeCell="E32" sqref="E32"/>
    </sheetView>
  </sheetViews>
  <sheetFormatPr baseColWidth="10" defaultColWidth="8.83203125" defaultRowHeight="15" x14ac:dyDescent="0.2"/>
  <cols>
    <col min="1" max="1" width="18.5" style="17" customWidth="1"/>
    <col min="2" max="2" width="48.5" style="17" customWidth="1"/>
    <col min="3" max="3" width="17.5" style="17" customWidth="1"/>
    <col min="4" max="4" width="16.6640625" style="17" customWidth="1"/>
    <col min="5" max="6" width="16.5" style="17" customWidth="1"/>
    <col min="7" max="10" width="18.6640625" style="17" customWidth="1"/>
    <col min="11" max="12" width="23.6640625" style="17" customWidth="1"/>
    <col min="13" max="13" width="53.6640625" style="64" customWidth="1"/>
    <col min="14" max="16384" width="8.83203125" style="17"/>
  </cols>
  <sheetData>
    <row r="1" spans="1:13" x14ac:dyDescent="0.2">
      <c r="A1" s="11"/>
      <c r="B1" s="12" t="s">
        <v>60</v>
      </c>
      <c r="C1" s="13" t="s">
        <v>61</v>
      </c>
      <c r="D1" s="13" t="s">
        <v>61</v>
      </c>
      <c r="E1" s="13" t="s">
        <v>61</v>
      </c>
      <c r="F1" s="13" t="s">
        <v>61</v>
      </c>
      <c r="G1" s="13" t="s">
        <v>61</v>
      </c>
      <c r="H1" s="14" t="s">
        <v>61</v>
      </c>
      <c r="I1" s="13" t="s">
        <v>61</v>
      </c>
      <c r="J1" s="13" t="s">
        <v>61</v>
      </c>
      <c r="K1" s="15" t="s">
        <v>62</v>
      </c>
      <c r="L1" s="15"/>
      <c r="M1" s="16"/>
    </row>
    <row r="2" spans="1:13" ht="30" x14ac:dyDescent="0.2">
      <c r="A2" s="18" t="s">
        <v>63</v>
      </c>
      <c r="B2" s="12" t="s">
        <v>64</v>
      </c>
      <c r="C2" s="13">
        <v>2014</v>
      </c>
      <c r="D2" s="13" t="s">
        <v>65</v>
      </c>
      <c r="E2" s="13" t="s">
        <v>66</v>
      </c>
      <c r="F2" s="13" t="s">
        <v>67</v>
      </c>
      <c r="G2" s="13" t="s">
        <v>68</v>
      </c>
      <c r="H2" s="14" t="s">
        <v>69</v>
      </c>
      <c r="I2" s="13" t="s">
        <v>70</v>
      </c>
      <c r="J2" s="13" t="s">
        <v>71</v>
      </c>
      <c r="K2" s="15" t="s">
        <v>72</v>
      </c>
      <c r="L2" s="15" t="s">
        <v>73</v>
      </c>
      <c r="M2" s="16" t="s">
        <v>74</v>
      </c>
    </row>
    <row r="3" spans="1:13" x14ac:dyDescent="0.2">
      <c r="A3" s="132" t="s">
        <v>75</v>
      </c>
      <c r="B3" s="19" t="s">
        <v>76</v>
      </c>
      <c r="C3" s="20">
        <v>77746590</v>
      </c>
      <c r="D3" s="20">
        <v>77614000</v>
      </c>
      <c r="E3" s="20">
        <v>76296160</v>
      </c>
      <c r="F3" s="3">
        <v>74817000</v>
      </c>
      <c r="G3" s="21">
        <v>54317810</v>
      </c>
      <c r="H3" s="22">
        <v>76882000</v>
      </c>
      <c r="I3" s="23" t="e">
        <f>'[1]Sorting Sheet'!$G$203+'[1]Sorting Sheet'!$G$204+'[1]Sorting Sheet'!$G$205+'[1]Sorting Sheet'!$G$207+'[1]Sorting Sheet'!$G$208+'[1]Sorting Sheet'!$G$211</f>
        <v>#REF!</v>
      </c>
      <c r="J3" s="20"/>
      <c r="K3" s="20"/>
      <c r="L3" s="20" t="s">
        <v>77</v>
      </c>
      <c r="M3" s="24"/>
    </row>
    <row r="4" spans="1:13" x14ac:dyDescent="0.2">
      <c r="A4" s="132"/>
      <c r="B4" s="19" t="s">
        <v>78</v>
      </c>
      <c r="C4" s="20">
        <v>781000</v>
      </c>
      <c r="D4" s="20">
        <v>832600</v>
      </c>
      <c r="E4" s="20">
        <v>852600</v>
      </c>
      <c r="F4" s="3">
        <v>799723.82</v>
      </c>
      <c r="G4" s="21">
        <v>601450</v>
      </c>
      <c r="H4" s="22">
        <f>721050</f>
        <v>721050</v>
      </c>
      <c r="I4" s="23" t="e">
        <f>'[1]Sorting Sheet'!$G$206+'[1]Sorting Sheet'!$G$210</f>
        <v>#REF!</v>
      </c>
      <c r="J4" s="20"/>
      <c r="K4" s="20"/>
      <c r="L4" s="20"/>
      <c r="M4" s="24"/>
    </row>
    <row r="5" spans="1:13" x14ac:dyDescent="0.2">
      <c r="A5" s="132"/>
      <c r="B5" s="19" t="s">
        <v>79</v>
      </c>
      <c r="C5" s="20">
        <v>1270000</v>
      </c>
      <c r="D5" s="20">
        <v>1063531</v>
      </c>
      <c r="E5" s="20">
        <v>1063531</v>
      </c>
      <c r="F5" s="3">
        <v>1035241.19</v>
      </c>
      <c r="G5" s="21">
        <v>1035241.19</v>
      </c>
      <c r="H5" s="25">
        <v>589950</v>
      </c>
      <c r="I5" s="23">
        <v>0</v>
      </c>
      <c r="J5" s="20"/>
      <c r="K5" s="20"/>
      <c r="L5" s="20"/>
      <c r="M5" s="24"/>
    </row>
    <row r="6" spans="1:13" x14ac:dyDescent="0.2">
      <c r="A6" s="132"/>
      <c r="B6" s="19" t="s">
        <v>80</v>
      </c>
      <c r="C6" s="20">
        <v>1617976.25</v>
      </c>
      <c r="D6" s="20">
        <v>1289846.25</v>
      </c>
      <c r="E6" s="20">
        <v>1561135</v>
      </c>
      <c r="F6" s="3">
        <v>1167358.5</v>
      </c>
      <c r="G6" s="21">
        <v>1167358.5</v>
      </c>
      <c r="H6" s="21">
        <v>793485</v>
      </c>
      <c r="I6" s="23" t="e">
        <f>'[1]Sorting Sheet'!$G$202+'[1]Sorting Sheet'!$G$209</f>
        <v>#REF!</v>
      </c>
      <c r="J6" s="20"/>
      <c r="K6" s="20"/>
      <c r="L6" s="20" t="s">
        <v>81</v>
      </c>
      <c r="M6" s="24"/>
    </row>
    <row r="7" spans="1:13" x14ac:dyDescent="0.2">
      <c r="A7" s="132"/>
      <c r="B7" s="19" t="s">
        <v>82</v>
      </c>
      <c r="C7" s="20">
        <v>0</v>
      </c>
      <c r="D7" s="20">
        <v>100000</v>
      </c>
      <c r="E7" s="20">
        <v>47412</v>
      </c>
      <c r="F7" s="3">
        <v>47412</v>
      </c>
      <c r="G7" s="26">
        <v>80000</v>
      </c>
      <c r="H7" s="25">
        <v>50000</v>
      </c>
      <c r="I7" s="23">
        <v>0</v>
      </c>
      <c r="J7" s="20"/>
      <c r="K7" s="20"/>
      <c r="L7" s="20"/>
      <c r="M7" s="24"/>
    </row>
    <row r="8" spans="1:13" x14ac:dyDescent="0.2">
      <c r="A8" s="132"/>
      <c r="B8" s="19" t="s">
        <v>83</v>
      </c>
      <c r="C8" s="20">
        <v>0</v>
      </c>
      <c r="D8" s="20">
        <v>0</v>
      </c>
      <c r="E8" s="20">
        <v>0</v>
      </c>
      <c r="F8" s="20">
        <v>0</v>
      </c>
      <c r="G8" s="20">
        <v>0</v>
      </c>
      <c r="H8" s="3">
        <v>109250</v>
      </c>
      <c r="I8" s="23"/>
      <c r="J8" s="20"/>
      <c r="K8" s="20"/>
      <c r="L8" s="20"/>
      <c r="M8" s="24"/>
    </row>
    <row r="9" spans="1:13" x14ac:dyDescent="0.2">
      <c r="A9" s="132"/>
      <c r="B9" s="19" t="s">
        <v>84</v>
      </c>
      <c r="C9" s="27" t="s">
        <v>85</v>
      </c>
      <c r="D9" s="27" t="s">
        <v>85</v>
      </c>
      <c r="E9" s="27" t="s">
        <v>85</v>
      </c>
      <c r="F9" s="27" t="s">
        <v>85</v>
      </c>
      <c r="G9" s="27" t="s">
        <v>85</v>
      </c>
      <c r="H9" s="28" t="s">
        <v>85</v>
      </c>
      <c r="I9" s="29" t="s">
        <v>85</v>
      </c>
      <c r="J9" s="27"/>
      <c r="K9" s="20"/>
      <c r="L9" s="20" t="s">
        <v>86</v>
      </c>
      <c r="M9" s="24"/>
    </row>
    <row r="10" spans="1:13" x14ac:dyDescent="0.2">
      <c r="A10" s="30"/>
      <c r="B10" s="31" t="s">
        <v>87</v>
      </c>
      <c r="C10" s="32">
        <f>SUM(C3:C9)</f>
        <v>81415566.25</v>
      </c>
      <c r="D10" s="32">
        <f t="shared" ref="D10:J10" si="0">SUM(D3:D9)</f>
        <v>80899977.25</v>
      </c>
      <c r="E10" s="32">
        <f t="shared" si="0"/>
        <v>79820838</v>
      </c>
      <c r="F10" s="32">
        <f t="shared" si="0"/>
        <v>77866735.50999999</v>
      </c>
      <c r="G10" s="32">
        <f t="shared" si="0"/>
        <v>57201859.689999998</v>
      </c>
      <c r="H10" s="32">
        <f t="shared" si="0"/>
        <v>79145735</v>
      </c>
      <c r="I10" s="32" t="e">
        <f t="shared" si="0"/>
        <v>#REF!</v>
      </c>
      <c r="J10" s="32">
        <f t="shared" si="0"/>
        <v>0</v>
      </c>
      <c r="K10" s="33"/>
      <c r="L10" s="33"/>
      <c r="M10" s="34"/>
    </row>
    <row r="11" spans="1:13" ht="16" x14ac:dyDescent="0.2">
      <c r="A11" s="133" t="s">
        <v>42</v>
      </c>
      <c r="B11" s="35" t="s">
        <v>88</v>
      </c>
      <c r="C11" s="20">
        <v>280000</v>
      </c>
      <c r="D11" s="20">
        <v>266000</v>
      </c>
      <c r="E11" s="20">
        <v>266000</v>
      </c>
      <c r="F11" s="20"/>
      <c r="G11" s="20"/>
      <c r="H11" s="36">
        <v>75000</v>
      </c>
      <c r="I11" s="23">
        <v>75000</v>
      </c>
      <c r="J11" s="20"/>
      <c r="K11" s="20"/>
      <c r="L11" s="20" t="s">
        <v>89</v>
      </c>
      <c r="M11" s="24"/>
    </row>
    <row r="12" spans="1:13" x14ac:dyDescent="0.2">
      <c r="A12" s="133"/>
      <c r="B12" s="19" t="s">
        <v>90</v>
      </c>
      <c r="C12" s="20">
        <v>40000</v>
      </c>
      <c r="D12" s="20">
        <v>38000</v>
      </c>
      <c r="E12" s="20">
        <v>38000</v>
      </c>
      <c r="F12" s="20"/>
      <c r="G12" s="20"/>
      <c r="H12" s="37">
        <v>50000</v>
      </c>
      <c r="I12" s="23">
        <v>50000</v>
      </c>
      <c r="J12" s="20"/>
      <c r="K12" s="20"/>
      <c r="L12" s="20" t="s">
        <v>91</v>
      </c>
      <c r="M12" s="24"/>
    </row>
    <row r="13" spans="1:13" ht="16" x14ac:dyDescent="0.2">
      <c r="A13" s="133"/>
      <c r="B13" s="19" t="s">
        <v>92</v>
      </c>
      <c r="C13" s="20">
        <v>103500</v>
      </c>
      <c r="D13" s="20">
        <v>98325</v>
      </c>
      <c r="E13" s="20" t="e">
        <f>[2]CommitteesBreakdown!E39</f>
        <v>#REF!</v>
      </c>
      <c r="F13" s="20"/>
      <c r="G13" s="20"/>
      <c r="H13" s="36">
        <v>450000</v>
      </c>
      <c r="I13" s="23">
        <v>0</v>
      </c>
      <c r="J13" s="38"/>
      <c r="K13" s="20"/>
      <c r="L13" s="20" t="s">
        <v>93</v>
      </c>
      <c r="M13" s="24"/>
    </row>
    <row r="14" spans="1:13" x14ac:dyDescent="0.2">
      <c r="A14" s="133"/>
      <c r="B14" s="19" t="s">
        <v>94</v>
      </c>
      <c r="C14" s="20">
        <v>80000</v>
      </c>
      <c r="D14" s="20">
        <v>76000</v>
      </c>
      <c r="E14" s="20">
        <v>0</v>
      </c>
      <c r="F14" s="20"/>
      <c r="G14" s="20"/>
      <c r="H14" s="37">
        <v>0</v>
      </c>
      <c r="I14" s="23">
        <v>20000</v>
      </c>
      <c r="J14" s="38"/>
      <c r="K14" s="20"/>
      <c r="L14" s="20" t="s">
        <v>95</v>
      </c>
      <c r="M14" s="24"/>
    </row>
    <row r="15" spans="1:13" ht="16" x14ac:dyDescent="0.2">
      <c r="A15" s="133"/>
      <c r="B15" s="19" t="s">
        <v>96</v>
      </c>
      <c r="C15" s="20">
        <v>70000</v>
      </c>
      <c r="D15" s="20">
        <v>66500</v>
      </c>
      <c r="E15" s="20">
        <v>38000</v>
      </c>
      <c r="F15" s="20"/>
      <c r="G15" s="20"/>
      <c r="H15" s="36">
        <v>85000</v>
      </c>
      <c r="I15" s="23">
        <v>72700</v>
      </c>
      <c r="J15" s="20"/>
      <c r="K15" s="20"/>
      <c r="L15" s="20" t="s">
        <v>97</v>
      </c>
      <c r="M15" s="24"/>
    </row>
    <row r="16" spans="1:13" x14ac:dyDescent="0.2">
      <c r="A16" s="133"/>
      <c r="B16" s="19" t="s">
        <v>98</v>
      </c>
      <c r="C16" s="20">
        <v>552000</v>
      </c>
      <c r="D16" s="20">
        <v>524400</v>
      </c>
      <c r="E16" s="20" t="e">
        <f>[2]CommitteesBreakdown!E44</f>
        <v>#REF!</v>
      </c>
      <c r="F16" s="20">
        <v>327000</v>
      </c>
      <c r="G16" s="20">
        <v>327000</v>
      </c>
      <c r="H16" s="37">
        <v>500000</v>
      </c>
      <c r="I16" s="23">
        <v>400000</v>
      </c>
      <c r="J16" s="20"/>
      <c r="K16" s="20"/>
      <c r="L16" s="20" t="s">
        <v>93</v>
      </c>
      <c r="M16" s="24"/>
    </row>
    <row r="17" spans="1:13" x14ac:dyDescent="0.2">
      <c r="A17" s="133"/>
      <c r="B17" s="19" t="s">
        <v>99</v>
      </c>
      <c r="C17" s="20">
        <v>40000</v>
      </c>
      <c r="D17" s="20">
        <v>38000</v>
      </c>
      <c r="E17" s="20">
        <v>0</v>
      </c>
      <c r="F17" s="20"/>
      <c r="G17" s="20"/>
      <c r="H17" s="37">
        <v>0</v>
      </c>
      <c r="I17" s="23">
        <v>0</v>
      </c>
      <c r="J17" s="38"/>
      <c r="K17" s="20"/>
      <c r="L17" s="20" t="s">
        <v>100</v>
      </c>
      <c r="M17" s="24"/>
    </row>
    <row r="18" spans="1:13" x14ac:dyDescent="0.2">
      <c r="A18" s="133"/>
      <c r="B18" s="19" t="s">
        <v>101</v>
      </c>
      <c r="C18" s="20">
        <v>90000</v>
      </c>
      <c r="D18" s="20">
        <v>85500</v>
      </c>
      <c r="E18" s="20" t="e">
        <f>[2]CommitteesBreakdown!E41</f>
        <v>#REF!</v>
      </c>
      <c r="F18" s="20"/>
      <c r="G18" s="20"/>
      <c r="H18" s="37">
        <v>0</v>
      </c>
      <c r="I18" s="23">
        <v>0</v>
      </c>
      <c r="J18" s="38"/>
      <c r="K18" s="20"/>
      <c r="L18" s="20" t="s">
        <v>93</v>
      </c>
      <c r="M18" s="24"/>
    </row>
    <row r="19" spans="1:13" ht="16" x14ac:dyDescent="0.2">
      <c r="A19" s="133"/>
      <c r="B19" s="35" t="s">
        <v>102</v>
      </c>
      <c r="C19" s="20">
        <v>140000</v>
      </c>
      <c r="D19" s="20">
        <v>133000</v>
      </c>
      <c r="E19" s="20" t="e">
        <f>[2]CommitteesBreakdown!E43</f>
        <v>#REF!</v>
      </c>
      <c r="F19" s="20"/>
      <c r="G19" s="20"/>
      <c r="H19" s="36">
        <v>195000</v>
      </c>
      <c r="I19" s="23">
        <v>0</v>
      </c>
      <c r="J19" s="20"/>
      <c r="K19" s="20"/>
      <c r="L19" s="20" t="s">
        <v>93</v>
      </c>
      <c r="M19" s="24"/>
    </row>
    <row r="20" spans="1:13" x14ac:dyDescent="0.2">
      <c r="A20" s="133"/>
      <c r="B20" s="35" t="s">
        <v>103</v>
      </c>
      <c r="C20" s="20">
        <v>150000</v>
      </c>
      <c r="D20" s="20">
        <v>142500</v>
      </c>
      <c r="E20" s="20" t="e">
        <f>[2]CommitteesBreakdown!E37</f>
        <v>#REF!</v>
      </c>
      <c r="F20" s="20"/>
      <c r="G20" s="20"/>
      <c r="H20" s="37">
        <v>0</v>
      </c>
      <c r="I20" s="23">
        <v>130000</v>
      </c>
      <c r="J20" s="20"/>
      <c r="K20" s="20"/>
      <c r="L20" s="20" t="s">
        <v>93</v>
      </c>
      <c r="M20" s="24"/>
    </row>
    <row r="21" spans="1:13" x14ac:dyDescent="0.2">
      <c r="A21" s="133"/>
      <c r="B21" s="35" t="s">
        <v>104</v>
      </c>
      <c r="C21" s="20">
        <v>200000</v>
      </c>
      <c r="D21" s="20">
        <v>190000</v>
      </c>
      <c r="E21" s="20">
        <v>0</v>
      </c>
      <c r="F21" s="20"/>
      <c r="G21" s="20"/>
      <c r="H21" s="37">
        <v>0</v>
      </c>
      <c r="I21" s="23">
        <v>0</v>
      </c>
      <c r="J21" s="38"/>
      <c r="K21" s="20"/>
      <c r="L21" s="20" t="s">
        <v>93</v>
      </c>
      <c r="M21" s="24"/>
    </row>
    <row r="22" spans="1:13" ht="16" x14ac:dyDescent="0.2">
      <c r="A22" s="133"/>
      <c r="B22" s="19" t="s">
        <v>105</v>
      </c>
      <c r="C22" s="20">
        <v>371300</v>
      </c>
      <c r="D22" s="20">
        <v>352735</v>
      </c>
      <c r="E22" s="20" t="e">
        <f>[2]CommitteesBreakdown!E41+[2]CommitteesBreakdown!E35+4000</f>
        <v>#REF!</v>
      </c>
      <c r="F22" s="20"/>
      <c r="G22" s="20"/>
      <c r="H22" s="36">
        <v>285000</v>
      </c>
      <c r="I22" s="23">
        <v>190000</v>
      </c>
      <c r="J22" s="20"/>
      <c r="K22" s="20"/>
      <c r="L22" s="20" t="s">
        <v>93</v>
      </c>
      <c r="M22" s="24"/>
    </row>
    <row r="23" spans="1:13" x14ac:dyDescent="0.2">
      <c r="A23" s="133"/>
      <c r="B23" s="19" t="s">
        <v>106</v>
      </c>
      <c r="C23" s="20">
        <v>395000</v>
      </c>
      <c r="D23" s="20">
        <v>375250</v>
      </c>
      <c r="E23" s="20">
        <v>0</v>
      </c>
      <c r="F23" s="20"/>
      <c r="G23" s="20"/>
      <c r="H23" s="37">
        <v>0</v>
      </c>
      <c r="I23" s="23">
        <v>0</v>
      </c>
      <c r="J23" s="38"/>
      <c r="K23" s="20"/>
      <c r="L23" s="20" t="s">
        <v>93</v>
      </c>
      <c r="M23" s="24"/>
    </row>
    <row r="24" spans="1:13" x14ac:dyDescent="0.2">
      <c r="A24" s="133"/>
      <c r="B24" s="19" t="s">
        <v>107</v>
      </c>
      <c r="C24" s="20">
        <v>908000</v>
      </c>
      <c r="D24" s="20">
        <v>862600</v>
      </c>
      <c r="E24" s="20">
        <v>0</v>
      </c>
      <c r="F24" s="20"/>
      <c r="G24" s="20"/>
      <c r="H24" s="37">
        <v>0</v>
      </c>
      <c r="I24" s="23">
        <v>0</v>
      </c>
      <c r="J24" s="38"/>
      <c r="K24" s="20"/>
      <c r="L24" s="20" t="s">
        <v>93</v>
      </c>
      <c r="M24" s="24"/>
    </row>
    <row r="25" spans="1:13" ht="16" x14ac:dyDescent="0.2">
      <c r="A25" s="133"/>
      <c r="B25" s="19" t="s">
        <v>108</v>
      </c>
      <c r="C25" s="20">
        <v>200000</v>
      </c>
      <c r="D25" s="20">
        <v>190000</v>
      </c>
      <c r="E25" s="20" t="e">
        <f>[2]CommitteesBreakdown!E40</f>
        <v>#REF!</v>
      </c>
      <c r="F25" s="20"/>
      <c r="G25" s="20"/>
      <c r="H25" s="36">
        <v>330000</v>
      </c>
      <c r="I25" s="23">
        <v>220000</v>
      </c>
      <c r="J25" s="20"/>
      <c r="K25" s="20"/>
      <c r="L25" s="20" t="s">
        <v>93</v>
      </c>
      <c r="M25" s="24"/>
    </row>
    <row r="26" spans="1:13" x14ac:dyDescent="0.2">
      <c r="A26" s="133"/>
      <c r="B26" s="19" t="s">
        <v>109</v>
      </c>
      <c r="C26" s="20">
        <v>100000</v>
      </c>
      <c r="D26" s="20">
        <v>0</v>
      </c>
      <c r="E26" s="20">
        <v>0</v>
      </c>
      <c r="F26" s="20"/>
      <c r="G26" s="20"/>
      <c r="H26" s="37">
        <v>0</v>
      </c>
      <c r="I26" s="23"/>
      <c r="J26" s="38"/>
      <c r="K26" s="20"/>
      <c r="L26" s="20"/>
      <c r="M26" s="24" t="s">
        <v>110</v>
      </c>
    </row>
    <row r="27" spans="1:13" x14ac:dyDescent="0.2">
      <c r="A27" s="133"/>
      <c r="B27" s="19" t="s">
        <v>111</v>
      </c>
      <c r="C27" s="20">
        <v>0</v>
      </c>
      <c r="D27" s="20">
        <v>0</v>
      </c>
      <c r="E27" s="20">
        <v>32000</v>
      </c>
      <c r="F27" s="20"/>
      <c r="G27" s="20"/>
      <c r="H27" s="37">
        <v>40000</v>
      </c>
      <c r="I27" s="23">
        <v>17500</v>
      </c>
      <c r="J27" s="20"/>
      <c r="K27" s="20"/>
      <c r="L27" s="20"/>
      <c r="M27" s="24"/>
    </row>
    <row r="28" spans="1:13" x14ac:dyDescent="0.2">
      <c r="A28" s="133"/>
      <c r="B28" s="19" t="s">
        <v>112</v>
      </c>
      <c r="C28" s="20">
        <v>550000</v>
      </c>
      <c r="D28" s="20">
        <v>0</v>
      </c>
      <c r="E28" s="20">
        <v>0</v>
      </c>
      <c r="F28" s="20"/>
      <c r="G28" s="20"/>
      <c r="H28" s="37">
        <v>0</v>
      </c>
      <c r="I28" s="23">
        <v>0</v>
      </c>
      <c r="J28" s="38"/>
      <c r="K28" s="20"/>
      <c r="L28" s="20"/>
      <c r="M28" s="24" t="s">
        <v>113</v>
      </c>
    </row>
    <row r="29" spans="1:13" x14ac:dyDescent="0.2">
      <c r="A29" s="39"/>
      <c r="B29" s="35" t="s">
        <v>114</v>
      </c>
      <c r="C29" s="20">
        <v>0</v>
      </c>
      <c r="D29" s="20">
        <v>0</v>
      </c>
      <c r="E29" s="20">
        <v>0</v>
      </c>
      <c r="F29" s="20">
        <v>0</v>
      </c>
      <c r="G29" s="20">
        <v>0</v>
      </c>
      <c r="H29" s="37">
        <v>100000</v>
      </c>
      <c r="I29" s="23">
        <v>10000</v>
      </c>
      <c r="J29" s="38"/>
      <c r="K29" s="20"/>
      <c r="L29" s="20"/>
      <c r="M29" s="24"/>
    </row>
    <row r="30" spans="1:13" x14ac:dyDescent="0.2">
      <c r="A30" s="30"/>
      <c r="B30" s="31" t="s">
        <v>87</v>
      </c>
      <c r="C30" s="32">
        <f>SUM(C11:C29)</f>
        <v>4269800</v>
      </c>
      <c r="D30" s="32">
        <f>SUM(D11:D29)</f>
        <v>3438810</v>
      </c>
      <c r="E30" s="32" t="e">
        <f>SUM(E11:E29)</f>
        <v>#REF!</v>
      </c>
      <c r="F30" s="32"/>
      <c r="G30" s="32">
        <f>SUM(G11:G29)</f>
        <v>327000</v>
      </c>
      <c r="H30" s="32">
        <f t="shared" ref="H30:J30" si="1">SUM(H11:H29)</f>
        <v>2110000</v>
      </c>
      <c r="I30" s="32">
        <f t="shared" si="1"/>
        <v>1185200</v>
      </c>
      <c r="J30" s="32">
        <f t="shared" si="1"/>
        <v>0</v>
      </c>
      <c r="K30" s="33"/>
      <c r="L30" s="33"/>
      <c r="M30" s="34"/>
    </row>
    <row r="31" spans="1:13" ht="30" x14ac:dyDescent="0.2">
      <c r="A31" s="134" t="s">
        <v>1</v>
      </c>
      <c r="B31" s="40" t="s">
        <v>115</v>
      </c>
      <c r="C31" s="20">
        <v>372000</v>
      </c>
      <c r="D31" s="20">
        <v>372000</v>
      </c>
      <c r="E31" s="20">
        <v>372000</v>
      </c>
      <c r="F31" s="20"/>
      <c r="G31" s="20" t="e">
        <f>[3]TPC!$G$7</f>
        <v>#REF!</v>
      </c>
      <c r="H31" s="20">
        <v>0</v>
      </c>
      <c r="I31" s="20">
        <v>0</v>
      </c>
      <c r="J31" s="20">
        <v>0</v>
      </c>
      <c r="K31" s="20"/>
      <c r="L31" s="20"/>
      <c r="M31" s="24" t="s">
        <v>116</v>
      </c>
    </row>
    <row r="32" spans="1:13" ht="30" x14ac:dyDescent="0.2">
      <c r="A32" s="134"/>
      <c r="B32" s="40" t="s">
        <v>117</v>
      </c>
      <c r="C32" s="20">
        <v>1850590</v>
      </c>
      <c r="D32" s="20">
        <v>1850590</v>
      </c>
      <c r="E32" s="20" t="e">
        <f>[2]CommitteesBreakdown!E144+[2]CommitteesBreakdown!E143</f>
        <v>#REF!</v>
      </c>
      <c r="F32" s="20"/>
      <c r="G32" s="20" t="e">
        <f>[3]TPC!$G$5</f>
        <v>#REF!</v>
      </c>
      <c r="H32" s="20">
        <v>800000</v>
      </c>
      <c r="I32" s="20">
        <v>0</v>
      </c>
      <c r="J32" s="20">
        <v>0</v>
      </c>
      <c r="K32" s="20"/>
      <c r="L32" s="20"/>
      <c r="M32" s="24" t="s">
        <v>118</v>
      </c>
    </row>
    <row r="33" spans="1:13" ht="30" x14ac:dyDescent="0.2">
      <c r="A33" s="134"/>
      <c r="B33" s="40" t="s">
        <v>119</v>
      </c>
      <c r="C33" s="20">
        <v>99750</v>
      </c>
      <c r="D33" s="20">
        <v>99750</v>
      </c>
      <c r="E33" s="20" t="e">
        <f>[2]CommitteesBreakdown!E141+[2]CommitteesBreakdown!E142</f>
        <v>#REF!</v>
      </c>
      <c r="F33" s="20"/>
      <c r="G33" s="20" t="e">
        <f>[3]TPC!$G$8</f>
        <v>#REF!</v>
      </c>
      <c r="H33" s="20">
        <v>250000</v>
      </c>
      <c r="I33" s="20">
        <v>0</v>
      </c>
      <c r="J33" s="20">
        <v>0</v>
      </c>
      <c r="K33" s="20"/>
      <c r="L33" s="20"/>
      <c r="M33" s="24" t="s">
        <v>120</v>
      </c>
    </row>
    <row r="34" spans="1:13" x14ac:dyDescent="0.2">
      <c r="A34" s="41"/>
      <c r="B34" s="40" t="s">
        <v>121</v>
      </c>
      <c r="C34" s="20">
        <v>0</v>
      </c>
      <c r="D34" s="20">
        <v>0</v>
      </c>
      <c r="E34" s="20">
        <v>0</v>
      </c>
      <c r="F34" s="20"/>
      <c r="G34" s="20"/>
      <c r="H34" s="20"/>
      <c r="I34" s="20"/>
      <c r="J34" s="20"/>
      <c r="K34" s="20"/>
      <c r="L34" s="20"/>
      <c r="M34" s="24"/>
    </row>
    <row r="35" spans="1:13" x14ac:dyDescent="0.2">
      <c r="A35" s="41"/>
      <c r="B35" s="35" t="s">
        <v>122</v>
      </c>
      <c r="C35" s="38">
        <v>0</v>
      </c>
      <c r="D35" s="38">
        <v>0</v>
      </c>
      <c r="E35" s="38">
        <v>0</v>
      </c>
      <c r="F35" s="38"/>
      <c r="G35" s="38">
        <v>0</v>
      </c>
      <c r="H35" s="38">
        <v>0</v>
      </c>
      <c r="I35" s="20" t="e">
        <f>'[1]Sorting Sheet'!$G$200+'[1]Sorting Sheet'!$G$199</f>
        <v>#REF!</v>
      </c>
      <c r="J35" s="20">
        <v>0</v>
      </c>
      <c r="K35" s="20"/>
      <c r="L35" s="20"/>
      <c r="M35" s="24"/>
    </row>
    <row r="36" spans="1:13" x14ac:dyDescent="0.2">
      <c r="A36" s="30" t="s">
        <v>123</v>
      </c>
      <c r="B36" s="31" t="s">
        <v>87</v>
      </c>
      <c r="C36" s="32">
        <f>SUM(C31:C35)</f>
        <v>2322340</v>
      </c>
      <c r="D36" s="32">
        <f>SUM(D31:D35)</f>
        <v>2322340</v>
      </c>
      <c r="E36" s="32" t="e">
        <f>SUM(E31:E35)</f>
        <v>#REF!</v>
      </c>
      <c r="F36" s="32"/>
      <c r="G36" s="32" t="e">
        <f>SUM(G31:G35)</f>
        <v>#REF!</v>
      </c>
      <c r="H36" s="32">
        <f>SUM(H31:H35)</f>
        <v>1050000</v>
      </c>
      <c r="I36" s="32" t="e">
        <f>SUM(I31:I35)</f>
        <v>#REF!</v>
      </c>
      <c r="J36" s="32">
        <f>SUM(J31:J35)</f>
        <v>0</v>
      </c>
      <c r="K36" s="33"/>
      <c r="L36" s="33"/>
      <c r="M36" s="34" t="s">
        <v>123</v>
      </c>
    </row>
    <row r="37" spans="1:13" x14ac:dyDescent="0.2">
      <c r="A37" s="134" t="s">
        <v>124</v>
      </c>
      <c r="B37" s="42" t="s">
        <v>125</v>
      </c>
      <c r="C37" s="20">
        <v>833000</v>
      </c>
      <c r="D37" s="20">
        <v>781500</v>
      </c>
      <c r="E37" s="20" t="e">
        <f>[3]YP!$C$3</f>
        <v>#REF!</v>
      </c>
      <c r="F37" s="20" t="e">
        <f>'[4]SUMMARY 2017 FULL BUDGET'!$C$4</f>
        <v>#REF!</v>
      </c>
      <c r="G37" s="20" t="e">
        <f>[3]YP!$E$3</f>
        <v>#REF!</v>
      </c>
      <c r="H37" s="20" t="e">
        <f>'[4]SUMMARY 2017 FULL BUDGET'!$D$4</f>
        <v>#REF!</v>
      </c>
      <c r="I37" s="20">
        <v>333230</v>
      </c>
      <c r="J37" s="20"/>
      <c r="K37" s="20"/>
      <c r="L37" s="20"/>
      <c r="M37" s="43" t="s">
        <v>126</v>
      </c>
    </row>
    <row r="38" spans="1:13" x14ac:dyDescent="0.2">
      <c r="A38" s="134"/>
      <c r="B38" s="42" t="s">
        <v>127</v>
      </c>
      <c r="C38" s="20">
        <v>471000</v>
      </c>
      <c r="D38" s="44">
        <v>630000</v>
      </c>
      <c r="E38" s="44" t="e">
        <f>[3]YP!$C$4</f>
        <v>#REF!</v>
      </c>
      <c r="F38" s="44" t="e">
        <f>'[4]SUMMARY 2017 FULL BUDGET'!$C$3</f>
        <v>#REF!</v>
      </c>
      <c r="G38" s="44" t="e">
        <f>[3]YP!$E$4</f>
        <v>#REF!</v>
      </c>
      <c r="H38" s="44" t="e">
        <f>'[4]SUMMARY 2017 FULL BUDGET'!$D$3</f>
        <v>#REF!</v>
      </c>
      <c r="I38" s="44">
        <v>585000</v>
      </c>
      <c r="J38" s="44"/>
      <c r="K38" s="20"/>
      <c r="L38" s="20"/>
      <c r="M38" s="43" t="s">
        <v>128</v>
      </c>
    </row>
    <row r="39" spans="1:13" x14ac:dyDescent="0.2">
      <c r="A39" s="134"/>
      <c r="B39" s="42" t="s">
        <v>129</v>
      </c>
      <c r="C39" s="20">
        <v>140000</v>
      </c>
      <c r="D39" s="20">
        <v>120000</v>
      </c>
      <c r="E39" s="20" t="e">
        <f>[3]YP!$C$5</f>
        <v>#REF!</v>
      </c>
      <c r="F39" s="20" t="e">
        <f>'[4]SUMMARY 2017 FULL BUDGET'!$C$5</f>
        <v>#REF!</v>
      </c>
      <c r="G39" s="20" t="e">
        <f>[3]YP!$E$5</f>
        <v>#REF!</v>
      </c>
      <c r="H39" s="20">
        <v>0</v>
      </c>
      <c r="I39" s="20">
        <f>110000+20000</f>
        <v>130000</v>
      </c>
      <c r="J39" s="20"/>
      <c r="K39" s="20"/>
      <c r="L39" s="20"/>
      <c r="M39" s="24"/>
    </row>
    <row r="40" spans="1:13" x14ac:dyDescent="0.2">
      <c r="A40" s="134"/>
      <c r="B40" s="42" t="s">
        <v>130</v>
      </c>
      <c r="C40" s="38">
        <v>0</v>
      </c>
      <c r="D40" s="38">
        <v>0</v>
      </c>
      <c r="E40" s="38">
        <v>0</v>
      </c>
      <c r="F40" s="38"/>
      <c r="G40" s="38">
        <v>0</v>
      </c>
      <c r="H40" s="38">
        <v>0</v>
      </c>
      <c r="I40" s="20">
        <v>50000</v>
      </c>
      <c r="J40" s="20"/>
      <c r="K40" s="20"/>
      <c r="L40" s="20"/>
      <c r="M40" s="24"/>
    </row>
    <row r="41" spans="1:13" x14ac:dyDescent="0.2">
      <c r="A41" s="134"/>
      <c r="B41" s="42" t="s">
        <v>131</v>
      </c>
      <c r="C41" s="38">
        <v>0</v>
      </c>
      <c r="D41" s="38">
        <v>0</v>
      </c>
      <c r="E41" s="38">
        <v>0</v>
      </c>
      <c r="F41" s="38"/>
      <c r="G41" s="38">
        <v>0</v>
      </c>
      <c r="H41" s="38">
        <v>0</v>
      </c>
      <c r="I41" s="20">
        <v>56000</v>
      </c>
      <c r="J41" s="20"/>
      <c r="K41" s="20"/>
      <c r="L41" s="20"/>
      <c r="M41" s="24"/>
    </row>
    <row r="42" spans="1:13" x14ac:dyDescent="0.2">
      <c r="A42" s="134"/>
      <c r="B42" s="42" t="s">
        <v>132</v>
      </c>
      <c r="C42" s="38">
        <v>0</v>
      </c>
      <c r="D42" s="38">
        <v>0</v>
      </c>
      <c r="E42" s="38">
        <v>0</v>
      </c>
      <c r="F42" s="38"/>
      <c r="G42" s="38">
        <v>0</v>
      </c>
      <c r="H42" s="38">
        <v>0</v>
      </c>
      <c r="I42" s="20">
        <v>15000</v>
      </c>
      <c r="J42" s="20"/>
      <c r="K42" s="20"/>
      <c r="L42" s="20"/>
      <c r="M42" s="24"/>
    </row>
    <row r="43" spans="1:13" x14ac:dyDescent="0.2">
      <c r="A43" s="134"/>
      <c r="B43" s="42" t="s">
        <v>133</v>
      </c>
      <c r="C43" s="38">
        <v>0</v>
      </c>
      <c r="D43" s="38">
        <v>0</v>
      </c>
      <c r="E43" s="38">
        <v>0</v>
      </c>
      <c r="F43" s="38"/>
      <c r="G43" s="38">
        <v>0</v>
      </c>
      <c r="H43" s="38" t="e">
        <f>'[4]SUMMARY 2017 FULL BUDGET'!$D$6</f>
        <v>#REF!</v>
      </c>
      <c r="I43" s="20">
        <v>120000</v>
      </c>
      <c r="J43" s="20"/>
      <c r="K43" s="20"/>
      <c r="L43" s="20"/>
      <c r="M43" s="24"/>
    </row>
    <row r="44" spans="1:13" x14ac:dyDescent="0.2">
      <c r="A44" s="134"/>
      <c r="B44" s="42" t="s">
        <v>134</v>
      </c>
      <c r="C44" s="38">
        <v>0</v>
      </c>
      <c r="D44" s="38">
        <v>0</v>
      </c>
      <c r="E44" s="38">
        <v>0</v>
      </c>
      <c r="F44" s="38"/>
      <c r="G44" s="38">
        <v>0</v>
      </c>
      <c r="H44" s="38">
        <v>0</v>
      </c>
      <c r="I44" s="20">
        <v>70000</v>
      </c>
      <c r="J44" s="20"/>
      <c r="K44" s="20"/>
      <c r="L44" s="20"/>
      <c r="M44" s="24"/>
    </row>
    <row r="45" spans="1:13" x14ac:dyDescent="0.2">
      <c r="A45" s="41"/>
      <c r="B45" s="42" t="s">
        <v>135</v>
      </c>
      <c r="C45" s="38">
        <v>0</v>
      </c>
      <c r="D45" s="38">
        <v>0</v>
      </c>
      <c r="E45" s="38">
        <v>0</v>
      </c>
      <c r="F45" s="38" t="e">
        <f>'[4]SUMMARY 2017 FULL BUDGET'!$C$7</f>
        <v>#REF!</v>
      </c>
      <c r="G45" s="38">
        <v>0</v>
      </c>
      <c r="H45" s="38" t="e">
        <f>'[4]SUMMARY 2017 FULL BUDGET'!$D$7</f>
        <v>#REF!</v>
      </c>
      <c r="I45" s="20">
        <f>16400+20000</f>
        <v>36400</v>
      </c>
      <c r="J45" s="20"/>
      <c r="K45" s="20"/>
      <c r="L45" s="20"/>
      <c r="M45" s="24"/>
    </row>
    <row r="46" spans="1:13" x14ac:dyDescent="0.2">
      <c r="A46" s="45"/>
      <c r="B46" s="46" t="s">
        <v>87</v>
      </c>
      <c r="C46" s="32">
        <v>1444000</v>
      </c>
      <c r="D46" s="32">
        <f t="shared" ref="D46:J46" si="2">SUM(D37:D45)</f>
        <v>1531500</v>
      </c>
      <c r="E46" s="32" t="e">
        <f t="shared" si="2"/>
        <v>#REF!</v>
      </c>
      <c r="F46" s="32" t="e">
        <f t="shared" si="2"/>
        <v>#REF!</v>
      </c>
      <c r="G46" s="32" t="e">
        <f t="shared" si="2"/>
        <v>#REF!</v>
      </c>
      <c r="H46" s="32" t="e">
        <f t="shared" si="2"/>
        <v>#REF!</v>
      </c>
      <c r="I46" s="32">
        <f t="shared" si="2"/>
        <v>1395630</v>
      </c>
      <c r="J46" s="32">
        <f t="shared" si="2"/>
        <v>0</v>
      </c>
      <c r="K46" s="33"/>
      <c r="L46" s="33"/>
      <c r="M46" s="34"/>
    </row>
    <row r="47" spans="1:13" x14ac:dyDescent="0.2">
      <c r="A47" s="135" t="s">
        <v>45</v>
      </c>
      <c r="B47" s="19" t="s">
        <v>136</v>
      </c>
      <c r="C47" s="20">
        <f>2142.5*160</f>
        <v>342800</v>
      </c>
      <c r="D47" s="20"/>
      <c r="E47" s="20"/>
      <c r="F47" s="20"/>
      <c r="G47" s="20"/>
      <c r="H47" s="20">
        <v>0</v>
      </c>
      <c r="I47" s="20">
        <v>0</v>
      </c>
      <c r="J47" s="20">
        <v>0</v>
      </c>
      <c r="K47" s="20"/>
      <c r="L47" s="20"/>
      <c r="M47" s="24"/>
    </row>
    <row r="48" spans="1:13" x14ac:dyDescent="0.2">
      <c r="A48" s="136"/>
      <c r="B48" s="19" t="s">
        <v>137</v>
      </c>
      <c r="C48" s="20">
        <f>5000*160</f>
        <v>800000</v>
      </c>
      <c r="D48" s="20">
        <v>300000</v>
      </c>
      <c r="E48" s="20">
        <v>200000</v>
      </c>
      <c r="F48" s="20"/>
      <c r="G48" s="20" t="e">
        <f>[3]SoW!$D$11</f>
        <v>#REF!</v>
      </c>
      <c r="H48" s="20">
        <v>0</v>
      </c>
      <c r="I48" s="20">
        <v>0</v>
      </c>
      <c r="J48" s="20">
        <v>0</v>
      </c>
      <c r="K48" s="20"/>
      <c r="L48" s="20"/>
      <c r="M48" s="43" t="s">
        <v>138</v>
      </c>
    </row>
    <row r="49" spans="1:13" x14ac:dyDescent="0.2">
      <c r="A49" s="136"/>
      <c r="B49" s="19" t="s">
        <v>139</v>
      </c>
      <c r="C49" s="20"/>
      <c r="D49" s="20"/>
      <c r="E49" s="20"/>
      <c r="F49" s="20"/>
      <c r="G49" s="20"/>
      <c r="H49" s="20">
        <v>0</v>
      </c>
      <c r="I49" s="20">
        <v>0</v>
      </c>
      <c r="J49" s="20">
        <v>0</v>
      </c>
      <c r="K49" s="20"/>
      <c r="L49" s="20"/>
      <c r="M49" s="24"/>
    </row>
    <row r="50" spans="1:13" x14ac:dyDescent="0.2">
      <c r="A50" s="30"/>
      <c r="B50" s="31" t="s">
        <v>87</v>
      </c>
      <c r="C50" s="32">
        <f>SUM(C47:C49)</f>
        <v>1142800</v>
      </c>
      <c r="D50" s="32">
        <f t="shared" ref="D50:J50" si="3">SUM(D47:D49)</f>
        <v>300000</v>
      </c>
      <c r="E50" s="32">
        <f t="shared" si="3"/>
        <v>200000</v>
      </c>
      <c r="F50" s="32"/>
      <c r="G50" s="32" t="e">
        <f t="shared" si="3"/>
        <v>#REF!</v>
      </c>
      <c r="H50" s="32">
        <f t="shared" si="3"/>
        <v>0</v>
      </c>
      <c r="I50" s="32">
        <f t="shared" si="3"/>
        <v>0</v>
      </c>
      <c r="J50" s="32">
        <f t="shared" si="3"/>
        <v>0</v>
      </c>
      <c r="K50" s="33"/>
      <c r="L50" s="33"/>
      <c r="M50" s="34"/>
    </row>
    <row r="51" spans="1:13" x14ac:dyDescent="0.2">
      <c r="A51" s="137" t="s">
        <v>40</v>
      </c>
      <c r="B51" s="19" t="s">
        <v>140</v>
      </c>
      <c r="C51" s="20">
        <v>565340</v>
      </c>
      <c r="D51" s="44">
        <v>680000</v>
      </c>
      <c r="E51" s="44">
        <v>680000</v>
      </c>
      <c r="F51" s="44"/>
      <c r="G51" s="44"/>
      <c r="H51" s="44"/>
      <c r="I51" s="44"/>
      <c r="J51" s="44"/>
      <c r="K51" s="20"/>
      <c r="L51" s="20" t="s">
        <v>141</v>
      </c>
      <c r="M51" s="24"/>
    </row>
    <row r="52" spans="1:13" x14ac:dyDescent="0.2">
      <c r="A52" s="137"/>
      <c r="B52" s="35" t="s">
        <v>142</v>
      </c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4"/>
    </row>
    <row r="53" spans="1:13" x14ac:dyDescent="0.2">
      <c r="A53" s="137"/>
      <c r="B53" s="35" t="s">
        <v>143</v>
      </c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4"/>
    </row>
    <row r="54" spans="1:13" x14ac:dyDescent="0.2">
      <c r="A54" s="47"/>
      <c r="B54" s="35" t="s">
        <v>144</v>
      </c>
      <c r="C54" s="20"/>
      <c r="D54" s="20"/>
      <c r="E54" s="20"/>
      <c r="F54" s="20"/>
      <c r="G54" s="20">
        <v>0</v>
      </c>
      <c r="H54" s="20"/>
      <c r="I54" s="20" t="e">
        <f>'[1]Sorting Sheet'!$G$247</f>
        <v>#REF!</v>
      </c>
      <c r="J54" s="20"/>
      <c r="K54" s="20"/>
      <c r="L54" s="20"/>
      <c r="M54" s="24"/>
    </row>
    <row r="55" spans="1:13" x14ac:dyDescent="0.2">
      <c r="A55" s="30"/>
      <c r="B55" s="31" t="s">
        <v>87</v>
      </c>
      <c r="C55" s="32">
        <f>SUM(C51:C54)</f>
        <v>565340</v>
      </c>
      <c r="D55" s="32">
        <f t="shared" ref="D55:J55" si="4">SUM(D51:D54)</f>
        <v>680000</v>
      </c>
      <c r="E55" s="32">
        <f t="shared" si="4"/>
        <v>680000</v>
      </c>
      <c r="F55" s="32"/>
      <c r="G55" s="32">
        <f t="shared" si="4"/>
        <v>0</v>
      </c>
      <c r="H55" s="32">
        <f t="shared" si="4"/>
        <v>0</v>
      </c>
      <c r="I55" s="32" t="e">
        <f t="shared" si="4"/>
        <v>#REF!</v>
      </c>
      <c r="J55" s="32">
        <f t="shared" si="4"/>
        <v>0</v>
      </c>
      <c r="K55" s="33"/>
      <c r="L55" s="33"/>
      <c r="M55" s="34"/>
    </row>
    <row r="56" spans="1:13" x14ac:dyDescent="0.2">
      <c r="A56" s="137" t="s">
        <v>145</v>
      </c>
      <c r="B56" s="35" t="s">
        <v>146</v>
      </c>
      <c r="C56" s="20"/>
      <c r="D56" s="20"/>
      <c r="E56" s="20"/>
      <c r="F56" s="20"/>
      <c r="G56" s="20"/>
      <c r="H56" s="20">
        <v>120000</v>
      </c>
      <c r="I56" s="20">
        <v>120000</v>
      </c>
      <c r="J56" s="20"/>
      <c r="K56" s="20"/>
      <c r="L56" s="20"/>
      <c r="M56" s="24"/>
    </row>
    <row r="57" spans="1:13" x14ac:dyDescent="0.2">
      <c r="A57" s="137"/>
      <c r="B57" s="35" t="s">
        <v>147</v>
      </c>
      <c r="C57" s="20"/>
      <c r="D57" s="20"/>
      <c r="E57" s="20"/>
      <c r="F57" s="20"/>
      <c r="G57" s="20"/>
      <c r="H57" s="48">
        <v>64400</v>
      </c>
      <c r="I57" s="20">
        <v>72400</v>
      </c>
      <c r="J57" s="20"/>
      <c r="K57" s="20"/>
      <c r="L57" s="20"/>
      <c r="M57" s="24"/>
    </row>
    <row r="58" spans="1:13" x14ac:dyDescent="0.2">
      <c r="A58" s="137"/>
      <c r="B58" s="35" t="s">
        <v>148</v>
      </c>
      <c r="C58" s="20"/>
      <c r="D58" s="20"/>
      <c r="E58" s="20"/>
      <c r="F58" s="20"/>
      <c r="G58" s="20"/>
      <c r="H58" s="20">
        <v>180000</v>
      </c>
      <c r="I58" s="20">
        <v>0</v>
      </c>
      <c r="J58" s="20"/>
      <c r="K58" s="20"/>
      <c r="L58" s="20"/>
      <c r="M58" s="24"/>
    </row>
    <row r="59" spans="1:13" x14ac:dyDescent="0.2">
      <c r="A59" s="31"/>
      <c r="B59" s="31" t="s">
        <v>87</v>
      </c>
      <c r="C59" s="32">
        <f>SUM(C56:C58)</f>
        <v>0</v>
      </c>
      <c r="D59" s="32">
        <f t="shared" ref="D59:J59" si="5">SUM(D56:D58)</f>
        <v>0</v>
      </c>
      <c r="E59" s="32">
        <f t="shared" si="5"/>
        <v>0</v>
      </c>
      <c r="F59" s="32"/>
      <c r="G59" s="32">
        <f t="shared" si="5"/>
        <v>0</v>
      </c>
      <c r="H59" s="32">
        <f t="shared" si="5"/>
        <v>364400</v>
      </c>
      <c r="I59" s="32">
        <f t="shared" si="5"/>
        <v>192400</v>
      </c>
      <c r="J59" s="32">
        <f t="shared" si="5"/>
        <v>0</v>
      </c>
      <c r="K59" s="33"/>
      <c r="L59" s="33"/>
      <c r="M59" s="34"/>
    </row>
    <row r="60" spans="1:13" x14ac:dyDescent="0.2">
      <c r="A60" s="138" t="s">
        <v>149</v>
      </c>
      <c r="B60" s="35" t="s">
        <v>150</v>
      </c>
      <c r="C60" s="20">
        <v>3780000</v>
      </c>
      <c r="D60" s="20">
        <v>3528000</v>
      </c>
      <c r="E60" s="20" t="e">
        <f>[2]CommitteesBreakdown!E10+[2]CommitteesBreakdown!E9+[2]CommitteesBreakdown!E6+[2]CommitteesBreakdown!E7</f>
        <v>#REF!</v>
      </c>
      <c r="F60" s="20"/>
      <c r="G60" s="20" t="e">
        <f>[3]ALS!$D$5</f>
        <v>#REF!</v>
      </c>
      <c r="H60" s="3">
        <v>3108000</v>
      </c>
      <c r="I60" s="20" t="e">
        <f>'[1]Sorting Sheet'!$G$2+'[1]Sorting Sheet'!$G$5+'[1]Sorting Sheet'!$G$7</f>
        <v>#REF!</v>
      </c>
      <c r="J60" s="20"/>
      <c r="K60" s="20"/>
      <c r="L60" s="20"/>
      <c r="M60" s="24"/>
    </row>
    <row r="61" spans="1:13" x14ac:dyDescent="0.2">
      <c r="A61" s="139"/>
      <c r="B61" s="19" t="s">
        <v>151</v>
      </c>
      <c r="C61" s="20">
        <v>768042.5</v>
      </c>
      <c r="D61" s="20">
        <v>768042.5</v>
      </c>
      <c r="E61" s="20" t="e">
        <f>[2]CommitteesBreakdown!E5+[2]CommitteesBreakdown!E8</f>
        <v>#REF!</v>
      </c>
      <c r="F61" s="20"/>
      <c r="G61" s="20" t="e">
        <f>[3]ALS!$D$6</f>
        <v>#REF!</v>
      </c>
      <c r="H61" s="3">
        <v>551531.25</v>
      </c>
      <c r="I61" s="20" t="e">
        <f>'[1]Sorting Sheet'!$G$3+'[1]Sorting Sheet'!$G$6+'[1]Sorting Sheet'!$G$8</f>
        <v>#REF!</v>
      </c>
      <c r="J61" s="20"/>
      <c r="K61" s="20"/>
      <c r="L61" s="20"/>
      <c r="M61" s="24"/>
    </row>
    <row r="62" spans="1:13" x14ac:dyDescent="0.2">
      <c r="A62" s="139"/>
      <c r="B62" s="19" t="s">
        <v>152</v>
      </c>
      <c r="C62" s="20">
        <v>316000</v>
      </c>
      <c r="D62" s="20">
        <v>316000</v>
      </c>
      <c r="E62" s="20" t="e">
        <f>[3]ALS!$C$7</f>
        <v>#REF!</v>
      </c>
      <c r="F62" s="20"/>
      <c r="G62" s="20" t="e">
        <f>[3]ALS!$D$7</f>
        <v>#REF!</v>
      </c>
      <c r="H62" s="20">
        <v>0</v>
      </c>
      <c r="I62" s="20">
        <v>0</v>
      </c>
      <c r="J62" s="20"/>
      <c r="K62" s="20"/>
      <c r="L62" s="20"/>
      <c r="M62" s="24"/>
    </row>
    <row r="63" spans="1:13" x14ac:dyDescent="0.2">
      <c r="A63" s="139"/>
      <c r="B63" s="19" t="s">
        <v>23</v>
      </c>
      <c r="C63" s="20">
        <v>44150</v>
      </c>
      <c r="D63" s="20">
        <v>44150</v>
      </c>
      <c r="E63" s="20" t="e">
        <f>[3]ALS!$C$8</f>
        <v>#REF!</v>
      </c>
      <c r="F63" s="20"/>
      <c r="G63" s="20" t="e">
        <f>[3]ALS!$D$8</f>
        <v>#REF!</v>
      </c>
      <c r="H63" s="3">
        <v>100000</v>
      </c>
      <c r="I63" s="20">
        <v>50000</v>
      </c>
      <c r="J63" s="20"/>
      <c r="K63" s="20"/>
      <c r="L63" s="20"/>
      <c r="M63" s="24"/>
    </row>
    <row r="64" spans="1:13" x14ac:dyDescent="0.2">
      <c r="A64" s="30"/>
      <c r="B64" s="31" t="s">
        <v>87</v>
      </c>
      <c r="C64" s="32">
        <f>SUM(C60:C63)</f>
        <v>4908192.5</v>
      </c>
      <c r="D64" s="32">
        <f>SUM(D60:D63)</f>
        <v>4656192.5</v>
      </c>
      <c r="E64" s="32" t="e">
        <f>SUM(E60:E63)</f>
        <v>#REF!</v>
      </c>
      <c r="F64" s="32">
        <f>SUM(F60:F63)</f>
        <v>0</v>
      </c>
      <c r="G64" s="32" t="e">
        <f>SUM(G60:G63)</f>
        <v>#REF!</v>
      </c>
      <c r="H64" s="32">
        <f t="shared" ref="H64:J64" si="6">SUM(H60:H63)</f>
        <v>3759531.25</v>
      </c>
      <c r="I64" s="32" t="e">
        <f t="shared" si="6"/>
        <v>#REF!</v>
      </c>
      <c r="J64" s="32">
        <f t="shared" si="6"/>
        <v>0</v>
      </c>
      <c r="K64" s="33"/>
      <c r="L64" s="33"/>
      <c r="M64" s="34"/>
    </row>
    <row r="65" spans="1:13" ht="15" customHeight="1" x14ac:dyDescent="0.2">
      <c r="A65" s="121" t="s">
        <v>41</v>
      </c>
      <c r="B65" s="19" t="s">
        <v>6</v>
      </c>
      <c r="C65" s="20">
        <v>2489000</v>
      </c>
      <c r="D65" s="20">
        <v>1984918.95</v>
      </c>
      <c r="E65" s="20">
        <v>1460443.95</v>
      </c>
      <c r="F65" s="20"/>
      <c r="G65" s="20" t="e">
        <f>[3]Secretariat!$C$6</f>
        <v>#REF!</v>
      </c>
      <c r="H65" s="20" t="e">
        <f>'[5]Budget and 3 yrs trend'!$C$4</f>
        <v>#REF!</v>
      </c>
      <c r="I65" s="20">
        <v>1384062.65</v>
      </c>
      <c r="J65" s="20"/>
      <c r="K65" s="20"/>
      <c r="L65" s="20"/>
      <c r="M65" s="24" t="s">
        <v>153</v>
      </c>
    </row>
    <row r="66" spans="1:13" x14ac:dyDescent="0.2">
      <c r="A66" s="122"/>
      <c r="B66" s="19" t="s">
        <v>7</v>
      </c>
      <c r="C66" s="20">
        <v>801000</v>
      </c>
      <c r="D66" s="20">
        <v>801000</v>
      </c>
      <c r="E66" s="20">
        <v>801000</v>
      </c>
      <c r="F66" s="20"/>
      <c r="G66" s="20" t="e">
        <f>[3]Secretariat!$C$7</f>
        <v>#REF!</v>
      </c>
      <c r="H66" s="20" t="e">
        <f>'[5]Budget and 3 yrs trend'!$C$6</f>
        <v>#REF!</v>
      </c>
      <c r="I66" s="20">
        <v>657900</v>
      </c>
      <c r="J66" s="20"/>
      <c r="K66" s="20"/>
      <c r="L66" s="20"/>
      <c r="M66" s="24" t="s">
        <v>154</v>
      </c>
    </row>
    <row r="67" spans="1:13" x14ac:dyDescent="0.2">
      <c r="A67" s="122"/>
      <c r="B67" s="19" t="s">
        <v>8</v>
      </c>
      <c r="C67" s="20">
        <v>400000</v>
      </c>
      <c r="D67" s="20">
        <v>400000</v>
      </c>
      <c r="E67" s="20">
        <v>360000</v>
      </c>
      <c r="F67" s="20"/>
      <c r="G67" s="20" t="e">
        <f>[3]Secretariat!$C$8</f>
        <v>#REF!</v>
      </c>
      <c r="H67" s="20" t="e">
        <f>'[5]Budget and 3 yrs trend'!$C$7</f>
        <v>#REF!</v>
      </c>
      <c r="I67" s="20">
        <v>432000</v>
      </c>
      <c r="J67" s="20"/>
      <c r="K67" s="20"/>
      <c r="L67" s="20"/>
      <c r="M67" s="24" t="s">
        <v>155</v>
      </c>
    </row>
    <row r="68" spans="1:13" x14ac:dyDescent="0.2">
      <c r="A68" s="122"/>
      <c r="B68" s="19" t="s">
        <v>18</v>
      </c>
      <c r="C68" s="20">
        <v>625000</v>
      </c>
      <c r="D68" s="20">
        <v>625000</v>
      </c>
      <c r="E68" s="20">
        <v>0</v>
      </c>
      <c r="F68" s="20"/>
      <c r="G68" s="20" t="e">
        <f>[3]Secretariat!$C$9</f>
        <v>#REF!</v>
      </c>
      <c r="H68" s="20">
        <v>0</v>
      </c>
      <c r="I68" s="20">
        <v>0</v>
      </c>
      <c r="J68" s="20"/>
      <c r="K68" s="20"/>
      <c r="L68" s="20"/>
      <c r="M68" s="24" t="s">
        <v>155</v>
      </c>
    </row>
    <row r="69" spans="1:13" x14ac:dyDescent="0.2">
      <c r="A69" s="122"/>
      <c r="B69" s="19" t="s">
        <v>22</v>
      </c>
      <c r="C69" s="20">
        <v>185000</v>
      </c>
      <c r="D69" s="20">
        <v>166500</v>
      </c>
      <c r="E69" s="20">
        <v>166500</v>
      </c>
      <c r="F69" s="20"/>
      <c r="G69" s="20" t="e">
        <f>[3]Secretariat!$C$14</f>
        <v>#REF!</v>
      </c>
      <c r="H69" s="20" t="e">
        <f>'[5]Budget and 3 yrs trend'!$C$9</f>
        <v>#REF!</v>
      </c>
      <c r="I69" s="20">
        <v>119000</v>
      </c>
      <c r="J69" s="20"/>
      <c r="K69" s="20"/>
      <c r="L69" s="20"/>
      <c r="M69" s="24" t="s">
        <v>156</v>
      </c>
    </row>
    <row r="70" spans="1:13" x14ac:dyDescent="0.2">
      <c r="A70" s="122"/>
      <c r="B70" s="19" t="s">
        <v>9</v>
      </c>
      <c r="C70" s="20">
        <v>2555000</v>
      </c>
      <c r="D70" s="20">
        <v>2299500</v>
      </c>
      <c r="E70" s="20">
        <v>2305000</v>
      </c>
      <c r="F70" s="20"/>
      <c r="G70" s="20" t="e">
        <f>[3]Secretariat!$C$13</f>
        <v>#REF!</v>
      </c>
      <c r="H70" s="20" t="e">
        <f>'[5]Budget and 3 yrs trend'!$C$10</f>
        <v>#REF!</v>
      </c>
      <c r="I70" s="20">
        <v>2150000</v>
      </c>
      <c r="J70" s="20"/>
      <c r="K70" s="20"/>
      <c r="L70" s="20"/>
      <c r="M70" s="24" t="s">
        <v>156</v>
      </c>
    </row>
    <row r="71" spans="1:13" x14ac:dyDescent="0.2">
      <c r="A71" s="122"/>
      <c r="B71" s="19" t="s">
        <v>157</v>
      </c>
      <c r="C71" s="20">
        <v>0</v>
      </c>
      <c r="D71" s="20">
        <v>57750</v>
      </c>
      <c r="E71" s="20">
        <v>57750</v>
      </c>
      <c r="F71" s="20"/>
      <c r="G71" s="20" t="e">
        <f>[3]Secretariat!$C$16</f>
        <v>#REF!</v>
      </c>
      <c r="H71" s="20"/>
      <c r="I71" s="20">
        <v>0</v>
      </c>
      <c r="J71" s="20"/>
      <c r="K71" s="20"/>
      <c r="L71" s="20"/>
      <c r="M71" s="24" t="s">
        <v>158</v>
      </c>
    </row>
    <row r="72" spans="1:13" x14ac:dyDescent="0.2">
      <c r="A72" s="122"/>
      <c r="B72" s="19" t="s">
        <v>159</v>
      </c>
      <c r="C72" s="20">
        <v>0</v>
      </c>
      <c r="D72" s="20">
        <v>92587.6</v>
      </c>
      <c r="E72" s="20">
        <v>92587.6</v>
      </c>
      <c r="F72" s="20"/>
      <c r="G72" s="20"/>
      <c r="H72" s="20" t="e">
        <f>'[5]Budget and 3 yrs trend'!$C$22</f>
        <v>#REF!</v>
      </c>
      <c r="I72" s="20">
        <v>0</v>
      </c>
      <c r="J72" s="20"/>
      <c r="K72" s="20"/>
      <c r="L72" s="20"/>
      <c r="M72" s="24" t="s">
        <v>160</v>
      </c>
    </row>
    <row r="73" spans="1:13" x14ac:dyDescent="0.2">
      <c r="A73" s="122"/>
      <c r="B73" s="19" t="s">
        <v>21</v>
      </c>
      <c r="C73" s="20">
        <v>110000</v>
      </c>
      <c r="D73" s="20">
        <v>88000</v>
      </c>
      <c r="E73" s="20">
        <v>104500</v>
      </c>
      <c r="F73" s="20"/>
      <c r="G73" s="20" t="e">
        <f>[3]Secretariat!$C$11</f>
        <v>#REF!</v>
      </c>
      <c r="H73" s="20" t="e">
        <f>'[5]Budget and 3 yrs trend'!$C$11</f>
        <v>#REF!</v>
      </c>
      <c r="I73" s="20">
        <v>113500</v>
      </c>
      <c r="J73" s="20"/>
      <c r="K73" s="20"/>
      <c r="L73" s="20"/>
      <c r="M73" s="24" t="s">
        <v>161</v>
      </c>
    </row>
    <row r="74" spans="1:13" x14ac:dyDescent="0.2">
      <c r="A74" s="122"/>
      <c r="B74" s="19" t="s">
        <v>19</v>
      </c>
      <c r="C74" s="20">
        <v>462000</v>
      </c>
      <c r="D74" s="20">
        <v>346500</v>
      </c>
      <c r="E74" s="20">
        <v>363825</v>
      </c>
      <c r="F74" s="20"/>
      <c r="G74" s="20">
        <v>0</v>
      </c>
      <c r="H74" s="20" t="e">
        <f>'[5]Budget and 3 yrs trend'!$C$12</f>
        <v>#REF!</v>
      </c>
      <c r="I74" s="20" t="e">
        <f>[3]Secretariat!$C$10</f>
        <v>#REF!</v>
      </c>
      <c r="J74" s="20"/>
      <c r="K74" s="20"/>
      <c r="L74" s="20"/>
      <c r="M74" s="24" t="s">
        <v>162</v>
      </c>
    </row>
    <row r="75" spans="1:13" x14ac:dyDescent="0.2">
      <c r="A75" s="122"/>
      <c r="B75" s="35" t="s">
        <v>163</v>
      </c>
      <c r="C75" s="20">
        <v>272640</v>
      </c>
      <c r="D75" s="20">
        <v>245376</v>
      </c>
      <c r="E75" s="20">
        <v>245376</v>
      </c>
      <c r="F75" s="20"/>
      <c r="G75" s="20" t="e">
        <f>[3]Secretariat!$C$12</f>
        <v>#REF!</v>
      </c>
      <c r="H75" s="20">
        <v>0</v>
      </c>
      <c r="I75" s="20">
        <v>0</v>
      </c>
      <c r="J75" s="20"/>
      <c r="K75" s="20"/>
      <c r="L75" s="20"/>
      <c r="M75" s="24" t="s">
        <v>156</v>
      </c>
    </row>
    <row r="76" spans="1:13" x14ac:dyDescent="0.2">
      <c r="A76" s="122"/>
      <c r="B76" s="19" t="s">
        <v>10</v>
      </c>
      <c r="C76" s="20">
        <v>35000</v>
      </c>
      <c r="D76" s="20">
        <v>0</v>
      </c>
      <c r="E76" s="20">
        <v>0</v>
      </c>
      <c r="F76" s="20"/>
      <c r="G76" s="20">
        <v>0</v>
      </c>
      <c r="H76" s="20" t="e">
        <f>'[5]Budget and 3 yrs trend'!$C$13</f>
        <v>#REF!</v>
      </c>
      <c r="I76" s="20">
        <v>40000</v>
      </c>
      <c r="J76" s="20"/>
      <c r="K76" s="20"/>
      <c r="L76" s="20"/>
      <c r="M76" s="24" t="s">
        <v>164</v>
      </c>
    </row>
    <row r="77" spans="1:13" x14ac:dyDescent="0.2">
      <c r="A77" s="122"/>
      <c r="B77" s="19" t="s">
        <v>26</v>
      </c>
      <c r="C77" s="20">
        <v>144000</v>
      </c>
      <c r="D77" s="20">
        <v>0</v>
      </c>
      <c r="E77" s="20">
        <v>0</v>
      </c>
      <c r="F77" s="20"/>
      <c r="G77" s="20">
        <v>0</v>
      </c>
      <c r="H77" s="20">
        <v>0</v>
      </c>
      <c r="I77" s="20">
        <v>0</v>
      </c>
      <c r="J77" s="20"/>
      <c r="K77" s="20"/>
      <c r="L77" s="20"/>
      <c r="M77" s="24" t="s">
        <v>165</v>
      </c>
    </row>
    <row r="78" spans="1:13" x14ac:dyDescent="0.2">
      <c r="A78" s="122"/>
      <c r="B78" s="19" t="s">
        <v>27</v>
      </c>
      <c r="C78" s="20">
        <v>50000</v>
      </c>
      <c r="D78" s="20">
        <v>0</v>
      </c>
      <c r="E78" s="20">
        <v>0</v>
      </c>
      <c r="F78" s="20"/>
      <c r="G78" s="20">
        <v>0</v>
      </c>
      <c r="H78" s="20">
        <v>0</v>
      </c>
      <c r="I78" s="20">
        <v>0</v>
      </c>
      <c r="J78" s="20"/>
      <c r="K78" s="20"/>
      <c r="L78" s="20"/>
      <c r="M78" s="24" t="s">
        <v>166</v>
      </c>
    </row>
    <row r="79" spans="1:13" x14ac:dyDescent="0.2">
      <c r="A79" s="122"/>
      <c r="B79" s="19" t="s">
        <v>23</v>
      </c>
      <c r="C79" s="20">
        <v>100000</v>
      </c>
      <c r="D79" s="20">
        <v>80000</v>
      </c>
      <c r="E79" s="20">
        <v>80000</v>
      </c>
      <c r="F79" s="20"/>
      <c r="G79" s="20" t="e">
        <f>[3]Secretariat!$C$15</f>
        <v>#REF!</v>
      </c>
      <c r="H79" s="20" t="e">
        <f>'[5]Budget and 3 yrs trend'!$C$23</f>
        <v>#REF!</v>
      </c>
      <c r="I79" s="20">
        <v>276569.59999999998</v>
      </c>
      <c r="J79" s="20"/>
      <c r="K79" s="20"/>
      <c r="L79" s="20"/>
      <c r="M79" s="24" t="s">
        <v>156</v>
      </c>
    </row>
    <row r="80" spans="1:13" x14ac:dyDescent="0.2">
      <c r="A80" s="49"/>
      <c r="B80" s="35" t="s">
        <v>167</v>
      </c>
      <c r="C80" s="20">
        <v>0</v>
      </c>
      <c r="D80" s="20">
        <v>0</v>
      </c>
      <c r="E80" s="20">
        <v>0</v>
      </c>
      <c r="F80" s="20"/>
      <c r="G80" s="20">
        <v>0</v>
      </c>
      <c r="H80" s="20" t="e">
        <f>'[5]Budget and 3 yrs trend'!$C$18+'[5]Budget and 3 yrs trend'!$C$17</f>
        <v>#REF!</v>
      </c>
      <c r="I80" s="20">
        <v>326000</v>
      </c>
      <c r="J80" s="20"/>
      <c r="K80" s="20"/>
      <c r="L80" s="20"/>
      <c r="M80" s="24"/>
    </row>
    <row r="81" spans="1:13" x14ac:dyDescent="0.2">
      <c r="A81" s="49"/>
      <c r="B81" s="35" t="s">
        <v>168</v>
      </c>
      <c r="C81" s="20">
        <v>0</v>
      </c>
      <c r="D81" s="20">
        <v>0</v>
      </c>
      <c r="E81" s="20">
        <v>0</v>
      </c>
      <c r="F81" s="20"/>
      <c r="G81" s="20">
        <v>0</v>
      </c>
      <c r="H81" s="20" t="e">
        <f>'[5]Budget and 3 yrs trend'!$C$21</f>
        <v>#REF!</v>
      </c>
      <c r="I81" s="20">
        <v>90000</v>
      </c>
      <c r="J81" s="20"/>
      <c r="K81" s="20"/>
      <c r="L81" s="20"/>
      <c r="M81" s="24"/>
    </row>
    <row r="82" spans="1:13" x14ac:dyDescent="0.2">
      <c r="A82" s="30"/>
      <c r="B82" s="31" t="s">
        <v>24</v>
      </c>
      <c r="C82" s="32">
        <f t="shared" ref="C82:I82" si="7">SUM(C65:C81)</f>
        <v>8228640</v>
      </c>
      <c r="D82" s="32">
        <f t="shared" si="7"/>
        <v>7187132.5499999998</v>
      </c>
      <c r="E82" s="32">
        <f t="shared" si="7"/>
        <v>6036982.5499999998</v>
      </c>
      <c r="F82" s="32">
        <f t="shared" si="7"/>
        <v>0</v>
      </c>
      <c r="G82" s="32" t="e">
        <f t="shared" si="7"/>
        <v>#REF!</v>
      </c>
      <c r="H82" s="32" t="e">
        <f t="shared" si="7"/>
        <v>#REF!</v>
      </c>
      <c r="I82" s="32" t="e">
        <f t="shared" si="7"/>
        <v>#REF!</v>
      </c>
      <c r="J82" s="32">
        <f>SUM(J65:J81)</f>
        <v>0</v>
      </c>
      <c r="K82" s="33"/>
      <c r="L82" s="33"/>
      <c r="M82" s="34"/>
    </row>
    <row r="83" spans="1:13" x14ac:dyDescent="0.2">
      <c r="A83" s="130" t="s">
        <v>169</v>
      </c>
      <c r="B83" s="19" t="s">
        <v>170</v>
      </c>
      <c r="C83" s="20">
        <v>1120000</v>
      </c>
      <c r="D83" s="20">
        <v>1200000</v>
      </c>
      <c r="E83" s="20">
        <v>1200000</v>
      </c>
      <c r="F83" s="20" t="e">
        <f>'[6]NAICE 2016'!$G$3</f>
        <v>#REF!</v>
      </c>
      <c r="G83" s="20"/>
      <c r="H83" s="20">
        <v>1180000</v>
      </c>
      <c r="I83" s="20">
        <v>1180000</v>
      </c>
      <c r="J83" s="20"/>
      <c r="K83" s="20"/>
      <c r="L83" s="20"/>
      <c r="M83" s="24"/>
    </row>
    <row r="84" spans="1:13" x14ac:dyDescent="0.2">
      <c r="A84" s="131"/>
      <c r="B84" s="19" t="s">
        <v>171</v>
      </c>
      <c r="C84" s="20">
        <v>40000</v>
      </c>
      <c r="D84" s="20">
        <v>40000</v>
      </c>
      <c r="E84" s="20">
        <v>40000</v>
      </c>
      <c r="F84" s="20" t="e">
        <f>'[6]NAICE 2016'!$G$5</f>
        <v>#REF!</v>
      </c>
      <c r="G84" s="20"/>
      <c r="H84" s="20"/>
      <c r="I84" s="20"/>
      <c r="J84" s="20"/>
      <c r="K84" s="20"/>
      <c r="L84" s="20"/>
      <c r="M84" s="24"/>
    </row>
    <row r="85" spans="1:13" x14ac:dyDescent="0.2">
      <c r="A85" s="131"/>
      <c r="B85" s="19" t="s">
        <v>172</v>
      </c>
      <c r="C85" s="20">
        <v>60000</v>
      </c>
      <c r="D85" s="20">
        <v>60000</v>
      </c>
      <c r="E85" s="20">
        <v>60000</v>
      </c>
      <c r="F85" s="20" t="e">
        <f>'[6]NAICE 2016'!$G$7</f>
        <v>#REF!</v>
      </c>
      <c r="G85" s="20"/>
      <c r="H85" s="20"/>
      <c r="I85" s="20"/>
      <c r="J85" s="20"/>
      <c r="K85" s="20"/>
      <c r="L85" s="20"/>
      <c r="M85" s="24"/>
    </row>
    <row r="86" spans="1:13" x14ac:dyDescent="0.2">
      <c r="A86" s="131"/>
      <c r="B86" s="19" t="s">
        <v>173</v>
      </c>
      <c r="C86" s="20">
        <v>120000</v>
      </c>
      <c r="D86" s="20">
        <v>120000</v>
      </c>
      <c r="E86" s="20">
        <v>120000</v>
      </c>
      <c r="F86" s="20" t="e">
        <f>'[6]NAICE 2016'!$G$8</f>
        <v>#REF!</v>
      </c>
      <c r="G86" s="20" t="e">
        <f>'[7]PRIZE WINNERS'!$L$25</f>
        <v>#REF!</v>
      </c>
      <c r="H86" s="20"/>
      <c r="I86" s="20"/>
      <c r="J86" s="20"/>
      <c r="K86" s="20"/>
      <c r="L86" s="20"/>
      <c r="M86" s="24"/>
    </row>
    <row r="87" spans="1:13" x14ac:dyDescent="0.2">
      <c r="A87" s="131"/>
      <c r="B87" s="19" t="s">
        <v>174</v>
      </c>
      <c r="C87" s="20">
        <v>80000</v>
      </c>
      <c r="D87" s="20">
        <v>80000</v>
      </c>
      <c r="E87" s="20">
        <v>80000</v>
      </c>
      <c r="F87" s="20" t="e">
        <f>'[6]NAICE 2016'!$G$9</f>
        <v>#REF!</v>
      </c>
      <c r="G87" s="20"/>
      <c r="H87" s="20"/>
      <c r="I87" s="20"/>
      <c r="J87" s="20"/>
      <c r="K87" s="20"/>
      <c r="L87" s="20"/>
      <c r="M87" s="24"/>
    </row>
    <row r="88" spans="1:13" x14ac:dyDescent="0.2">
      <c r="A88" s="131"/>
      <c r="B88" s="19" t="s">
        <v>175</v>
      </c>
      <c r="C88" s="20">
        <v>140000</v>
      </c>
      <c r="D88" s="20">
        <v>100000</v>
      </c>
      <c r="E88" s="20">
        <v>100000</v>
      </c>
      <c r="F88" s="20" t="e">
        <f>'[6]NAICE 2016'!$G$10</f>
        <v>#REF!</v>
      </c>
      <c r="G88" s="20"/>
      <c r="H88" s="20"/>
      <c r="I88" s="20">
        <v>1000000</v>
      </c>
      <c r="J88" s="20"/>
      <c r="K88" s="20"/>
      <c r="L88" s="20"/>
      <c r="M88" s="24"/>
    </row>
    <row r="89" spans="1:13" ht="18" customHeight="1" x14ac:dyDescent="0.2">
      <c r="A89" s="131"/>
      <c r="B89" s="19" t="s">
        <v>176</v>
      </c>
      <c r="C89" s="20">
        <v>150000</v>
      </c>
      <c r="D89" s="20">
        <v>150000</v>
      </c>
      <c r="E89" s="20">
        <v>150000</v>
      </c>
      <c r="F89" s="20" t="e">
        <f>'[6]NAICE 2016'!$G$11</f>
        <v>#REF!</v>
      </c>
      <c r="G89" s="3">
        <v>150000</v>
      </c>
      <c r="H89" s="23">
        <v>170000</v>
      </c>
      <c r="I89" s="20">
        <v>150000</v>
      </c>
      <c r="J89" s="20"/>
      <c r="K89" s="20"/>
      <c r="L89" s="20"/>
      <c r="M89" s="43" t="s">
        <v>177</v>
      </c>
    </row>
    <row r="90" spans="1:13" x14ac:dyDescent="0.2">
      <c r="A90" s="131"/>
      <c r="B90" s="19" t="s">
        <v>178</v>
      </c>
      <c r="C90" s="20">
        <v>450000</v>
      </c>
      <c r="D90" s="20">
        <v>450000</v>
      </c>
      <c r="E90" s="20">
        <v>450000</v>
      </c>
      <c r="F90" s="20" t="e">
        <f>'[6]NAICE 2016'!$G$13</f>
        <v>#REF!</v>
      </c>
      <c r="G90" s="3">
        <v>324000</v>
      </c>
      <c r="H90" s="23">
        <v>450000</v>
      </c>
      <c r="I90" s="20">
        <v>450000</v>
      </c>
      <c r="J90" s="20"/>
      <c r="K90" s="20"/>
      <c r="L90" s="20"/>
      <c r="M90" s="24"/>
    </row>
    <row r="91" spans="1:13" x14ac:dyDescent="0.2">
      <c r="A91" s="131"/>
      <c r="B91" s="19" t="s">
        <v>179</v>
      </c>
      <c r="C91" s="20">
        <v>1800000</v>
      </c>
      <c r="D91" s="20">
        <v>1800000</v>
      </c>
      <c r="E91" s="20">
        <v>1800000</v>
      </c>
      <c r="F91" s="20" t="e">
        <f>'[6]NAICE 2016'!$G$17</f>
        <v>#REF!</v>
      </c>
      <c r="G91" s="3">
        <v>1900000</v>
      </c>
      <c r="H91" s="23"/>
      <c r="I91" s="20">
        <v>1500000</v>
      </c>
      <c r="J91" s="20"/>
      <c r="K91" s="20"/>
      <c r="L91" s="20"/>
      <c r="M91" s="24"/>
    </row>
    <row r="92" spans="1:13" x14ac:dyDescent="0.2">
      <c r="A92" s="131"/>
      <c r="B92" s="19" t="s">
        <v>180</v>
      </c>
      <c r="C92" s="20">
        <v>1200000</v>
      </c>
      <c r="D92" s="20">
        <v>1200000</v>
      </c>
      <c r="E92" s="20">
        <v>1200000</v>
      </c>
      <c r="F92" s="20" t="e">
        <f>'[6]NAICE 2016'!$G$19</f>
        <v>#REF!</v>
      </c>
      <c r="G92" s="3">
        <v>1000000</v>
      </c>
      <c r="H92" s="23"/>
      <c r="I92" s="20">
        <v>1000000</v>
      </c>
      <c r="J92" s="20"/>
      <c r="K92" s="20"/>
      <c r="L92" s="20"/>
      <c r="M92" s="24"/>
    </row>
    <row r="93" spans="1:13" x14ac:dyDescent="0.2">
      <c r="A93" s="131"/>
      <c r="B93" s="19" t="s">
        <v>181</v>
      </c>
      <c r="C93" s="20">
        <v>414750</v>
      </c>
      <c r="D93" s="20">
        <v>414750</v>
      </c>
      <c r="E93" s="20">
        <v>0</v>
      </c>
      <c r="F93" s="20" t="e">
        <f>'[6]NAICE 2016'!$G$21</f>
        <v>#REF!</v>
      </c>
      <c r="G93" s="3">
        <v>201600</v>
      </c>
      <c r="H93" s="23">
        <v>612000</v>
      </c>
      <c r="I93" s="20"/>
      <c r="J93" s="20"/>
      <c r="K93" s="20"/>
      <c r="L93" s="20"/>
      <c r="M93" s="24"/>
    </row>
    <row r="94" spans="1:13" x14ac:dyDescent="0.2">
      <c r="A94" s="131"/>
      <c r="B94" s="19" t="s">
        <v>182</v>
      </c>
      <c r="C94" s="20"/>
      <c r="D94" s="20">
        <v>355500</v>
      </c>
      <c r="E94" s="20">
        <v>0</v>
      </c>
      <c r="F94" s="20">
        <v>0</v>
      </c>
      <c r="G94" s="20"/>
      <c r="H94" s="20"/>
      <c r="I94" s="20"/>
      <c r="J94" s="20"/>
      <c r="K94" s="20"/>
      <c r="L94" s="20"/>
      <c r="M94" s="24"/>
    </row>
    <row r="95" spans="1:13" x14ac:dyDescent="0.2">
      <c r="A95" s="50"/>
      <c r="B95" s="35" t="s">
        <v>183</v>
      </c>
      <c r="C95" s="20"/>
      <c r="D95" s="20"/>
      <c r="E95" s="20"/>
      <c r="F95" s="20">
        <v>1000000</v>
      </c>
      <c r="G95" s="20">
        <v>1000000</v>
      </c>
      <c r="H95" s="20"/>
      <c r="I95" s="20"/>
      <c r="J95" s="20"/>
      <c r="K95" s="20"/>
      <c r="L95" s="20"/>
      <c r="M95" s="24"/>
    </row>
    <row r="96" spans="1:13" x14ac:dyDescent="0.2">
      <c r="A96" s="50"/>
      <c r="B96" s="35" t="s">
        <v>184</v>
      </c>
      <c r="C96" s="20"/>
      <c r="D96" s="20"/>
      <c r="E96" s="20"/>
      <c r="F96" s="20" t="e">
        <f>'[6]NAICE 2016'!$G$6</f>
        <v>#REF!</v>
      </c>
      <c r="G96" s="20" t="e">
        <f>'[7]PRIZE WINNERS'!$M$16+'[7]PRIZE WINNERS'!$M$11+'[7]PRIZE WINNERS'!$M$6+'[7]PRIZE WINNERS'!$L$19</f>
        <v>#REF!</v>
      </c>
      <c r="H96" s="20"/>
      <c r="I96" s="20"/>
      <c r="J96" s="20"/>
      <c r="K96" s="20"/>
      <c r="L96" s="20"/>
      <c r="M96" s="24"/>
    </row>
    <row r="97" spans="1:13" x14ac:dyDescent="0.2">
      <c r="A97" s="50"/>
      <c r="B97" s="35" t="s">
        <v>185</v>
      </c>
      <c r="C97" s="20"/>
      <c r="D97" s="20"/>
      <c r="E97" s="20"/>
      <c r="F97" s="20">
        <v>0</v>
      </c>
      <c r="G97" s="20"/>
      <c r="H97" s="20">
        <v>54000</v>
      </c>
      <c r="I97" s="20"/>
      <c r="J97" s="20"/>
      <c r="K97" s="20"/>
      <c r="L97" s="20"/>
      <c r="M97" s="24"/>
    </row>
    <row r="98" spans="1:13" x14ac:dyDescent="0.2">
      <c r="A98" s="50"/>
      <c r="B98" s="35" t="s">
        <v>186</v>
      </c>
      <c r="C98" s="20">
        <v>0</v>
      </c>
      <c r="D98" s="20">
        <v>0</v>
      </c>
      <c r="E98" s="20">
        <v>0</v>
      </c>
      <c r="F98" s="20">
        <v>0</v>
      </c>
      <c r="G98" s="20"/>
      <c r="H98" s="20"/>
      <c r="I98" s="20">
        <v>45000</v>
      </c>
      <c r="J98" s="20"/>
      <c r="K98" s="20"/>
      <c r="L98" s="20"/>
      <c r="M98" s="24"/>
    </row>
    <row r="99" spans="1:13" x14ac:dyDescent="0.2">
      <c r="A99" s="30"/>
      <c r="B99" s="31" t="s">
        <v>24</v>
      </c>
      <c r="C99" s="32">
        <f>SUM(C83:C98)</f>
        <v>5574750</v>
      </c>
      <c r="D99" s="32">
        <f t="shared" ref="D99:J99" si="8">SUM(D83:D98)</f>
        <v>5970250</v>
      </c>
      <c r="E99" s="32">
        <f t="shared" si="8"/>
        <v>5200000</v>
      </c>
      <c r="F99" s="32" t="e">
        <f t="shared" si="8"/>
        <v>#REF!</v>
      </c>
      <c r="G99" s="32" t="e">
        <f t="shared" si="8"/>
        <v>#REF!</v>
      </c>
      <c r="H99" s="32">
        <f t="shared" si="8"/>
        <v>2466000</v>
      </c>
      <c r="I99" s="32">
        <f>SUM(I83:I98)</f>
        <v>5325000</v>
      </c>
      <c r="J99" s="32">
        <f t="shared" si="8"/>
        <v>0</v>
      </c>
      <c r="K99" s="33"/>
      <c r="L99" s="33"/>
      <c r="M99" s="34"/>
    </row>
    <row r="100" spans="1:13" x14ac:dyDescent="0.2">
      <c r="A100" s="121" t="s">
        <v>187</v>
      </c>
      <c r="B100" s="19" t="s">
        <v>188</v>
      </c>
      <c r="C100" s="20">
        <v>221250</v>
      </c>
      <c r="D100" s="20">
        <v>0</v>
      </c>
      <c r="E100" s="20"/>
      <c r="F100" s="20"/>
      <c r="G100" s="20"/>
      <c r="H100" s="20">
        <v>115000</v>
      </c>
      <c r="I100" s="20">
        <f>115000+56000</f>
        <v>171000</v>
      </c>
      <c r="J100" s="20"/>
      <c r="K100" s="20"/>
      <c r="L100" s="20"/>
      <c r="M100" s="24"/>
    </row>
    <row r="101" spans="1:13" x14ac:dyDescent="0.2">
      <c r="A101" s="122"/>
      <c r="B101" s="19" t="s">
        <v>189</v>
      </c>
      <c r="C101" s="20">
        <v>97500</v>
      </c>
      <c r="D101" s="20"/>
      <c r="E101" s="20"/>
      <c r="F101" s="20" t="e">
        <f>[3]FamilyProgram1!$F$15</f>
        <v>#REF!</v>
      </c>
      <c r="G101" s="20" t="e">
        <f>[3]FamilyProgram1!$F$15</f>
        <v>#REF!</v>
      </c>
      <c r="H101" s="20"/>
      <c r="I101" s="20"/>
      <c r="J101" s="20"/>
      <c r="K101" s="20"/>
      <c r="L101" s="20"/>
      <c r="M101" s="24"/>
    </row>
    <row r="102" spans="1:13" x14ac:dyDescent="0.2">
      <c r="A102" s="122"/>
      <c r="B102" s="35" t="s">
        <v>190</v>
      </c>
      <c r="C102" s="20"/>
      <c r="D102" s="20">
        <v>356250</v>
      </c>
      <c r="E102" s="20">
        <v>279000</v>
      </c>
      <c r="F102" s="20"/>
      <c r="G102" s="20"/>
      <c r="H102" s="20"/>
      <c r="I102" s="20"/>
      <c r="J102" s="20"/>
      <c r="K102" s="20"/>
      <c r="L102" s="20"/>
      <c r="M102" s="24"/>
    </row>
    <row r="103" spans="1:13" x14ac:dyDescent="0.2">
      <c r="A103" s="122"/>
      <c r="B103" s="35" t="s">
        <v>191</v>
      </c>
      <c r="C103" s="20"/>
      <c r="D103" s="20">
        <v>76000</v>
      </c>
      <c r="E103" s="20"/>
      <c r="F103" s="20"/>
      <c r="G103" s="20"/>
      <c r="H103" s="20"/>
      <c r="I103" s="20"/>
      <c r="J103" s="20"/>
      <c r="K103" s="20"/>
      <c r="L103" s="20"/>
      <c r="M103" s="24"/>
    </row>
    <row r="104" spans="1:13" x14ac:dyDescent="0.2">
      <c r="A104" s="122"/>
      <c r="B104" s="19" t="s">
        <v>192</v>
      </c>
      <c r="C104" s="20">
        <v>431000</v>
      </c>
      <c r="D104" s="20">
        <v>0</v>
      </c>
      <c r="E104" s="20"/>
      <c r="F104" s="20"/>
      <c r="G104" s="20"/>
      <c r="H104" s="20">
        <v>136000</v>
      </c>
      <c r="I104" s="20">
        <v>136000</v>
      </c>
      <c r="J104" s="20"/>
      <c r="K104" s="20"/>
      <c r="L104" s="20"/>
      <c r="M104" s="24"/>
    </row>
    <row r="105" spans="1:13" x14ac:dyDescent="0.2">
      <c r="A105" s="122"/>
      <c r="B105" s="19" t="s">
        <v>193</v>
      </c>
      <c r="C105" s="20">
        <v>588000</v>
      </c>
      <c r="D105" s="20">
        <v>665000</v>
      </c>
      <c r="E105" s="20">
        <v>338000</v>
      </c>
      <c r="F105" s="20" t="e">
        <f>[3]FamilyProgram1!$F$7+[3]FamilyProgram1!$F$14</f>
        <v>#REF!</v>
      </c>
      <c r="G105" s="20" t="e">
        <f>[3]FamilyProgram1!$F$7+[3]FamilyProgram1!$F$14</f>
        <v>#REF!</v>
      </c>
      <c r="H105" s="20">
        <v>360000</v>
      </c>
      <c r="I105" s="20">
        <f>252000+8000</f>
        <v>260000</v>
      </c>
      <c r="J105" s="20"/>
      <c r="K105" s="20"/>
      <c r="L105" s="20"/>
      <c r="M105" s="24"/>
    </row>
    <row r="106" spans="1:13" x14ac:dyDescent="0.2">
      <c r="A106" s="122"/>
      <c r="B106" s="19" t="s">
        <v>194</v>
      </c>
      <c r="C106" s="20">
        <v>800000</v>
      </c>
      <c r="D106" s="20">
        <f t="shared" ref="D106" si="9">C106*0.95</f>
        <v>760000</v>
      </c>
      <c r="E106" s="20">
        <v>800000</v>
      </c>
      <c r="F106" s="20" t="e">
        <f>[3]FamilyProgram1!$F$8</f>
        <v>#REF!</v>
      </c>
      <c r="G106" s="20" t="e">
        <f>[3]FamilyProgram1!$F$8</f>
        <v>#REF!</v>
      </c>
      <c r="H106" s="20"/>
      <c r="I106" s="20"/>
      <c r="J106" s="20"/>
      <c r="K106" s="20"/>
      <c r="L106" s="20"/>
      <c r="M106" s="24"/>
    </row>
    <row r="107" spans="1:13" x14ac:dyDescent="0.2">
      <c r="A107" s="122"/>
      <c r="B107" s="19" t="s">
        <v>195</v>
      </c>
      <c r="C107" s="20">
        <v>1502077.5</v>
      </c>
      <c r="D107" s="20">
        <v>1520000</v>
      </c>
      <c r="E107" s="20">
        <v>1414075</v>
      </c>
      <c r="F107" s="20" t="e">
        <f>[3]FamilyProgram1!$F$6</f>
        <v>#REF!</v>
      </c>
      <c r="G107" s="20" t="e">
        <f>[3]FamilyProgram1!$F$6</f>
        <v>#REF!</v>
      </c>
      <c r="H107" s="20">
        <v>400000</v>
      </c>
      <c r="I107" s="20">
        <v>400000</v>
      </c>
      <c r="J107" s="20"/>
      <c r="K107" s="20"/>
      <c r="L107" s="20"/>
      <c r="M107" s="24"/>
    </row>
    <row r="108" spans="1:13" x14ac:dyDescent="0.2">
      <c r="A108" s="122"/>
      <c r="B108" s="19" t="s">
        <v>196</v>
      </c>
      <c r="C108" s="20">
        <v>331760</v>
      </c>
      <c r="D108" s="20">
        <v>28500</v>
      </c>
      <c r="E108" s="20"/>
      <c r="F108" s="20" t="e">
        <f>[3]FamilyProgram1!$F$12</f>
        <v>#REF!</v>
      </c>
      <c r="G108" s="20" t="e">
        <f>[3]FamilyProgram1!$F$12</f>
        <v>#REF!</v>
      </c>
      <c r="H108" s="20">
        <v>504000</v>
      </c>
      <c r="I108" s="20">
        <f>504000+36000</f>
        <v>540000</v>
      </c>
      <c r="J108" s="20"/>
      <c r="K108" s="20"/>
      <c r="L108" s="20"/>
      <c r="M108" s="24"/>
    </row>
    <row r="109" spans="1:13" x14ac:dyDescent="0.2">
      <c r="A109" s="122"/>
      <c r="B109" s="19" t="s">
        <v>197</v>
      </c>
      <c r="C109" s="20">
        <v>0</v>
      </c>
      <c r="D109" s="20">
        <v>142500</v>
      </c>
      <c r="E109" s="20"/>
      <c r="F109" s="20"/>
      <c r="G109" s="20"/>
      <c r="H109" s="20"/>
      <c r="I109" s="20"/>
      <c r="J109" s="20"/>
      <c r="K109" s="20"/>
      <c r="L109" s="20"/>
      <c r="M109" s="24"/>
    </row>
    <row r="110" spans="1:13" x14ac:dyDescent="0.2">
      <c r="A110" s="122"/>
      <c r="B110" s="19" t="s">
        <v>198</v>
      </c>
      <c r="C110" s="20">
        <v>43793</v>
      </c>
      <c r="D110" s="20">
        <v>42750</v>
      </c>
      <c r="E110" s="20">
        <v>30000</v>
      </c>
      <c r="F110" s="20"/>
      <c r="G110" s="20"/>
      <c r="H110" s="20"/>
      <c r="I110" s="20"/>
      <c r="J110" s="20"/>
      <c r="K110" s="20"/>
      <c r="L110" s="20"/>
      <c r="M110" s="24"/>
    </row>
    <row r="111" spans="1:13" x14ac:dyDescent="0.2">
      <c r="A111" s="122"/>
      <c r="B111" s="19" t="s">
        <v>199</v>
      </c>
      <c r="C111" s="20">
        <v>213000</v>
      </c>
      <c r="D111" s="20">
        <v>204250</v>
      </c>
      <c r="E111" s="20">
        <v>136200</v>
      </c>
      <c r="F111" s="20"/>
      <c r="G111" s="20"/>
      <c r="H111" s="20">
        <v>144000</v>
      </c>
      <c r="I111" s="20">
        <v>144000</v>
      </c>
      <c r="J111" s="20"/>
      <c r="K111" s="20"/>
      <c r="L111" s="20"/>
      <c r="M111" s="24"/>
    </row>
    <row r="112" spans="1:13" x14ac:dyDescent="0.2">
      <c r="A112" s="122"/>
      <c r="B112" s="19" t="s">
        <v>200</v>
      </c>
      <c r="C112" s="20">
        <v>120210</v>
      </c>
      <c r="D112" s="20">
        <v>118750</v>
      </c>
      <c r="E112" s="20">
        <v>1089185</v>
      </c>
      <c r="F112" s="20" t="e">
        <f>[3]FamilyProgram1!$F$13</f>
        <v>#REF!</v>
      </c>
      <c r="G112" s="20" t="e">
        <f>[3]FamilyProgram1!$F$13</f>
        <v>#REF!</v>
      </c>
      <c r="H112" s="20">
        <v>67500</v>
      </c>
      <c r="I112" s="20">
        <v>67500</v>
      </c>
      <c r="J112" s="20"/>
      <c r="K112" s="20"/>
      <c r="L112" s="20"/>
      <c r="M112" s="24"/>
    </row>
    <row r="113" spans="1:13" x14ac:dyDescent="0.2">
      <c r="A113" s="122"/>
      <c r="B113" s="19" t="s">
        <v>201</v>
      </c>
      <c r="C113" s="44">
        <v>139940</v>
      </c>
      <c r="D113" s="44">
        <v>0</v>
      </c>
      <c r="E113" s="44"/>
      <c r="F113" s="44"/>
      <c r="G113" s="44"/>
      <c r="H113" s="44"/>
      <c r="I113" s="44"/>
      <c r="J113" s="20"/>
      <c r="K113" s="20"/>
      <c r="L113" s="20"/>
      <c r="M113" s="24"/>
    </row>
    <row r="114" spans="1:13" x14ac:dyDescent="0.2">
      <c r="A114" s="122"/>
      <c r="B114" s="19" t="s">
        <v>202</v>
      </c>
      <c r="C114" s="44">
        <v>35450</v>
      </c>
      <c r="D114" s="44">
        <v>0</v>
      </c>
      <c r="E114" s="44"/>
      <c r="F114" s="44"/>
      <c r="G114" s="44"/>
      <c r="H114" s="44"/>
      <c r="I114" s="44"/>
      <c r="J114" s="20"/>
      <c r="K114" s="20"/>
      <c r="L114" s="20"/>
      <c r="M114" s="24"/>
    </row>
    <row r="115" spans="1:13" x14ac:dyDescent="0.2">
      <c r="A115" s="122"/>
      <c r="B115" s="19" t="s">
        <v>203</v>
      </c>
      <c r="C115" s="44">
        <v>800</v>
      </c>
      <c r="D115" s="44">
        <v>0</v>
      </c>
      <c r="E115" s="44"/>
      <c r="F115" s="44"/>
      <c r="G115" s="44"/>
      <c r="H115" s="44"/>
      <c r="I115" s="44"/>
      <c r="J115" s="20"/>
      <c r="K115" s="20"/>
      <c r="L115" s="20"/>
      <c r="M115" s="24"/>
    </row>
    <row r="116" spans="1:13" x14ac:dyDescent="0.2">
      <c r="A116" s="122"/>
      <c r="B116" s="19" t="s">
        <v>204</v>
      </c>
      <c r="C116" s="44">
        <v>36470</v>
      </c>
      <c r="D116" s="44">
        <v>0</v>
      </c>
      <c r="E116" s="44"/>
      <c r="F116" s="44"/>
      <c r="G116" s="44"/>
      <c r="H116" s="44"/>
      <c r="I116" s="44"/>
      <c r="J116" s="20"/>
      <c r="K116" s="20"/>
      <c r="L116" s="20"/>
      <c r="M116" s="24"/>
    </row>
    <row r="117" spans="1:13" x14ac:dyDescent="0.2">
      <c r="A117" s="122"/>
      <c r="B117" s="19" t="s">
        <v>205</v>
      </c>
      <c r="C117" s="44">
        <v>20000</v>
      </c>
      <c r="D117" s="44">
        <v>0</v>
      </c>
      <c r="E117" s="44"/>
      <c r="F117" s="44"/>
      <c r="G117" s="44"/>
      <c r="H117" s="44"/>
      <c r="I117" s="44"/>
      <c r="J117" s="20"/>
      <c r="K117" s="20"/>
      <c r="L117" s="20"/>
      <c r="M117" s="24"/>
    </row>
    <row r="118" spans="1:13" x14ac:dyDescent="0.2">
      <c r="A118" s="49"/>
      <c r="B118" s="35" t="s">
        <v>206</v>
      </c>
      <c r="C118" s="51"/>
      <c r="D118" s="52"/>
      <c r="E118" s="44"/>
      <c r="F118" s="44"/>
      <c r="G118" s="44"/>
      <c r="H118" s="44">
        <v>218000</v>
      </c>
      <c r="I118" s="44">
        <v>218000</v>
      </c>
      <c r="J118" s="20"/>
      <c r="K118" s="20"/>
      <c r="L118" s="20"/>
      <c r="M118" s="24"/>
    </row>
    <row r="119" spans="1:13" x14ac:dyDescent="0.2">
      <c r="A119" s="49"/>
      <c r="B119" s="35" t="s">
        <v>207</v>
      </c>
      <c r="C119" s="53"/>
      <c r="D119" s="54">
        <v>237500</v>
      </c>
      <c r="E119" s="44"/>
      <c r="F119" s="44"/>
      <c r="G119" s="44"/>
      <c r="H119" s="44">
        <v>100000</v>
      </c>
      <c r="I119" s="44">
        <v>100000</v>
      </c>
      <c r="J119" s="20"/>
      <c r="K119" s="20"/>
      <c r="L119" s="20"/>
      <c r="M119" s="24"/>
    </row>
    <row r="120" spans="1:13" x14ac:dyDescent="0.2">
      <c r="A120" s="49"/>
      <c r="B120" s="35" t="s">
        <v>208</v>
      </c>
      <c r="C120" s="53"/>
      <c r="D120" s="54"/>
      <c r="E120" s="44"/>
      <c r="F120" s="44"/>
      <c r="G120" s="44"/>
      <c r="H120" s="44">
        <f>50000+50000+50000</f>
        <v>150000</v>
      </c>
      <c r="I120" s="44">
        <v>150000</v>
      </c>
      <c r="J120" s="20"/>
      <c r="K120" s="20"/>
      <c r="L120" s="20"/>
      <c r="M120" s="24"/>
    </row>
    <row r="121" spans="1:13" x14ac:dyDescent="0.2">
      <c r="A121" s="49"/>
      <c r="B121" s="35" t="s">
        <v>209</v>
      </c>
      <c r="C121" s="53"/>
      <c r="D121" s="54"/>
      <c r="E121" s="44"/>
      <c r="F121" s="44"/>
      <c r="G121" s="44"/>
      <c r="H121" s="44">
        <v>100000</v>
      </c>
      <c r="I121" s="44">
        <v>100000</v>
      </c>
      <c r="J121" s="20"/>
      <c r="K121" s="20"/>
      <c r="L121" s="20"/>
      <c r="M121" s="24"/>
    </row>
    <row r="122" spans="1:13" x14ac:dyDescent="0.2">
      <c r="A122" s="49"/>
      <c r="B122" s="35" t="s">
        <v>210</v>
      </c>
      <c r="C122" s="53"/>
      <c r="D122" s="54"/>
      <c r="E122" s="44"/>
      <c r="F122" s="44"/>
      <c r="G122" s="44"/>
      <c r="H122" s="44">
        <v>650000</v>
      </c>
      <c r="I122" s="44">
        <v>650000</v>
      </c>
      <c r="J122" s="20"/>
      <c r="K122" s="20"/>
      <c r="L122" s="20"/>
      <c r="M122" s="24"/>
    </row>
    <row r="123" spans="1:13" x14ac:dyDescent="0.2">
      <c r="A123" s="49"/>
      <c r="B123" s="35" t="s">
        <v>211</v>
      </c>
      <c r="C123" s="53"/>
      <c r="D123" s="52"/>
      <c r="E123" s="44"/>
      <c r="F123" s="44"/>
      <c r="G123" s="44"/>
      <c r="H123" s="44">
        <v>0</v>
      </c>
      <c r="I123" s="44">
        <v>45000</v>
      </c>
      <c r="J123" s="20"/>
      <c r="K123" s="20"/>
      <c r="L123" s="20"/>
      <c r="M123" s="24"/>
    </row>
    <row r="124" spans="1:13" x14ac:dyDescent="0.2">
      <c r="A124" s="30"/>
      <c r="B124" s="31" t="s">
        <v>24</v>
      </c>
      <c r="C124" s="32">
        <f>SUM(C100:C123)</f>
        <v>4581250.5</v>
      </c>
      <c r="D124" s="32">
        <f t="shared" ref="D124:J124" si="10">SUM(D100:D123)</f>
        <v>4151500</v>
      </c>
      <c r="E124" s="32">
        <f t="shared" si="10"/>
        <v>4086460</v>
      </c>
      <c r="F124" s="32" t="e">
        <f t="shared" si="10"/>
        <v>#REF!</v>
      </c>
      <c r="G124" s="32" t="e">
        <f t="shared" si="10"/>
        <v>#REF!</v>
      </c>
      <c r="H124" s="32">
        <f t="shared" si="10"/>
        <v>2944500</v>
      </c>
      <c r="I124" s="32">
        <f t="shared" si="10"/>
        <v>2981500</v>
      </c>
      <c r="J124" s="32">
        <f t="shared" si="10"/>
        <v>0</v>
      </c>
      <c r="K124" s="33"/>
      <c r="L124" s="33"/>
      <c r="M124" s="55" t="s">
        <v>212</v>
      </c>
    </row>
    <row r="125" spans="1:13" x14ac:dyDescent="0.2">
      <c r="A125" s="123" t="s">
        <v>43</v>
      </c>
      <c r="B125" s="19" t="s">
        <v>213</v>
      </c>
      <c r="C125" s="20">
        <v>34200</v>
      </c>
      <c r="D125" s="20">
        <f>C125*0.95</f>
        <v>32490</v>
      </c>
      <c r="E125" s="20"/>
      <c r="F125" s="20"/>
      <c r="G125" s="20"/>
      <c r="H125" s="20">
        <v>34000</v>
      </c>
      <c r="I125" s="20">
        <v>34000</v>
      </c>
      <c r="J125" s="20"/>
      <c r="K125" s="20"/>
      <c r="L125" s="20"/>
      <c r="M125" s="24"/>
    </row>
    <row r="126" spans="1:13" x14ac:dyDescent="0.2">
      <c r="A126" s="123"/>
      <c r="B126" s="35" t="s">
        <v>214</v>
      </c>
      <c r="C126" s="20">
        <v>68400</v>
      </c>
      <c r="D126" s="20">
        <f>C126*0.95</f>
        <v>64980</v>
      </c>
      <c r="E126" s="20"/>
      <c r="F126" s="20"/>
      <c r="G126" s="20"/>
      <c r="H126" s="20">
        <v>0</v>
      </c>
      <c r="I126" s="20">
        <v>0</v>
      </c>
      <c r="J126" s="20"/>
      <c r="K126" s="20"/>
      <c r="L126" s="20"/>
      <c r="M126" s="24"/>
    </row>
    <row r="127" spans="1:13" x14ac:dyDescent="0.2">
      <c r="A127" s="123"/>
      <c r="B127" s="19" t="s">
        <v>215</v>
      </c>
      <c r="C127" s="20">
        <v>228000</v>
      </c>
      <c r="D127" s="20">
        <f t="shared" ref="D127:D148" si="11">C127*0.95</f>
        <v>216600</v>
      </c>
      <c r="E127" s="20"/>
      <c r="F127" s="20"/>
      <c r="G127" s="20"/>
      <c r="H127" s="20">
        <v>0</v>
      </c>
      <c r="I127" s="20">
        <v>0</v>
      </c>
      <c r="J127" s="20"/>
      <c r="K127" s="20"/>
      <c r="L127" s="20"/>
      <c r="M127" s="24"/>
    </row>
    <row r="128" spans="1:13" x14ac:dyDescent="0.2">
      <c r="A128" s="123"/>
      <c r="B128" s="19" t="s">
        <v>216</v>
      </c>
      <c r="C128" s="20">
        <v>136800</v>
      </c>
      <c r="D128" s="20">
        <f t="shared" si="11"/>
        <v>129960</v>
      </c>
      <c r="E128" s="20"/>
      <c r="F128" s="20"/>
      <c r="G128" s="20"/>
      <c r="H128" s="20">
        <v>36000</v>
      </c>
      <c r="I128" s="20">
        <v>36000</v>
      </c>
      <c r="J128" s="20"/>
      <c r="K128" s="20"/>
      <c r="L128" s="20"/>
      <c r="M128" s="24"/>
    </row>
    <row r="129" spans="1:13" x14ac:dyDescent="0.2">
      <c r="A129" s="123"/>
      <c r="B129" s="19" t="s">
        <v>217</v>
      </c>
      <c r="C129" s="20">
        <v>30400</v>
      </c>
      <c r="D129" s="20">
        <f t="shared" si="11"/>
        <v>28880</v>
      </c>
      <c r="E129" s="20"/>
      <c r="F129" s="20"/>
      <c r="G129" s="20"/>
      <c r="H129" s="20">
        <v>54000</v>
      </c>
      <c r="I129" s="20">
        <v>54000</v>
      </c>
      <c r="J129" s="20"/>
      <c r="K129" s="20"/>
      <c r="L129" s="20"/>
      <c r="M129" s="24"/>
    </row>
    <row r="130" spans="1:13" x14ac:dyDescent="0.2">
      <c r="A130" s="123"/>
      <c r="B130" s="19" t="s">
        <v>218</v>
      </c>
      <c r="C130" s="20">
        <v>167200</v>
      </c>
      <c r="D130" s="20">
        <f t="shared" si="11"/>
        <v>158840</v>
      </c>
      <c r="E130" s="20"/>
      <c r="F130" s="20"/>
      <c r="G130" s="20"/>
      <c r="H130" s="20">
        <v>181500</v>
      </c>
      <c r="I130" s="20">
        <v>181500</v>
      </c>
      <c r="J130" s="20"/>
      <c r="K130" s="20"/>
      <c r="L130" s="20"/>
      <c r="M130" s="24"/>
    </row>
    <row r="131" spans="1:13" x14ac:dyDescent="0.2">
      <c r="A131" s="123"/>
      <c r="B131" s="19" t="s">
        <v>219</v>
      </c>
      <c r="C131" s="20">
        <v>136800</v>
      </c>
      <c r="D131" s="20">
        <f t="shared" si="11"/>
        <v>129960</v>
      </c>
      <c r="E131" s="20"/>
      <c r="F131" s="20"/>
      <c r="G131" s="20"/>
      <c r="H131" s="20">
        <v>231000</v>
      </c>
      <c r="I131" s="20">
        <v>231000</v>
      </c>
      <c r="J131" s="20"/>
      <c r="K131" s="20"/>
      <c r="L131" s="20"/>
      <c r="M131" s="24"/>
    </row>
    <row r="132" spans="1:13" x14ac:dyDescent="0.2">
      <c r="A132" s="123"/>
      <c r="B132" s="19" t="s">
        <v>220</v>
      </c>
      <c r="C132" s="20">
        <v>51300</v>
      </c>
      <c r="D132" s="20">
        <f t="shared" si="11"/>
        <v>48735</v>
      </c>
      <c r="E132" s="20"/>
      <c r="F132" s="20"/>
      <c r="G132" s="20"/>
      <c r="H132" s="20">
        <v>102000</v>
      </c>
      <c r="I132" s="20">
        <v>102000</v>
      </c>
      <c r="J132" s="20"/>
      <c r="K132" s="20"/>
      <c r="L132" s="20"/>
      <c r="M132" s="24"/>
    </row>
    <row r="133" spans="1:13" x14ac:dyDescent="0.2">
      <c r="A133" s="123"/>
      <c r="B133" s="19" t="s">
        <v>221</v>
      </c>
      <c r="C133" s="20">
        <v>76000</v>
      </c>
      <c r="D133" s="20">
        <f t="shared" si="11"/>
        <v>72200</v>
      </c>
      <c r="E133" s="20"/>
      <c r="F133" s="20"/>
      <c r="G133" s="20"/>
      <c r="H133" s="20">
        <v>119000</v>
      </c>
      <c r="I133" s="20">
        <v>119000</v>
      </c>
      <c r="J133" s="20"/>
      <c r="K133" s="20"/>
      <c r="L133" s="20"/>
      <c r="M133" s="24"/>
    </row>
    <row r="134" spans="1:13" x14ac:dyDescent="0.2">
      <c r="A134" s="123"/>
      <c r="B134" s="19" t="s">
        <v>222</v>
      </c>
      <c r="C134" s="20">
        <v>51300</v>
      </c>
      <c r="D134" s="20">
        <f t="shared" si="11"/>
        <v>48735</v>
      </c>
      <c r="E134" s="20"/>
      <c r="F134" s="20"/>
      <c r="G134" s="20"/>
      <c r="H134" s="20">
        <v>0</v>
      </c>
      <c r="I134" s="20">
        <v>0</v>
      </c>
      <c r="J134" s="20"/>
      <c r="K134" s="20"/>
      <c r="L134" s="20"/>
      <c r="M134" s="24"/>
    </row>
    <row r="135" spans="1:13" x14ac:dyDescent="0.2">
      <c r="A135" s="123"/>
      <c r="B135" s="19" t="s">
        <v>223</v>
      </c>
      <c r="C135" s="20">
        <v>17100</v>
      </c>
      <c r="D135" s="20">
        <f t="shared" si="11"/>
        <v>16245</v>
      </c>
      <c r="E135" s="20"/>
      <c r="F135" s="20"/>
      <c r="G135" s="20"/>
      <c r="H135" s="20">
        <v>17000</v>
      </c>
      <c r="I135" s="20">
        <v>17000</v>
      </c>
      <c r="J135" s="20"/>
      <c r="K135" s="20"/>
      <c r="L135" s="20"/>
      <c r="M135" s="24"/>
    </row>
    <row r="136" spans="1:13" x14ac:dyDescent="0.2">
      <c r="A136" s="123"/>
      <c r="B136" s="19" t="s">
        <v>224</v>
      </c>
      <c r="C136" s="20">
        <v>15200</v>
      </c>
      <c r="D136" s="20">
        <f t="shared" si="11"/>
        <v>14440</v>
      </c>
      <c r="E136" s="20"/>
      <c r="F136" s="20"/>
      <c r="G136" s="20"/>
      <c r="H136" s="20">
        <v>0</v>
      </c>
      <c r="I136" s="20">
        <v>0</v>
      </c>
      <c r="J136" s="20"/>
      <c r="K136" s="20"/>
      <c r="L136" s="20"/>
      <c r="M136" s="24"/>
    </row>
    <row r="137" spans="1:13" x14ac:dyDescent="0.2">
      <c r="A137" s="123"/>
      <c r="B137" s="19" t="s">
        <v>225</v>
      </c>
      <c r="C137" s="20">
        <v>15200</v>
      </c>
      <c r="D137" s="20">
        <f t="shared" si="11"/>
        <v>14440</v>
      </c>
      <c r="E137" s="20"/>
      <c r="F137" s="20"/>
      <c r="G137" s="20"/>
      <c r="H137" s="20">
        <v>0</v>
      </c>
      <c r="I137" s="20">
        <v>0</v>
      </c>
      <c r="J137" s="20"/>
      <c r="K137" s="20"/>
      <c r="L137" s="20"/>
      <c r="M137" s="24"/>
    </row>
    <row r="138" spans="1:13" x14ac:dyDescent="0.2">
      <c r="A138" s="123"/>
      <c r="B138" s="19" t="s">
        <v>226</v>
      </c>
      <c r="C138" s="20">
        <v>307800</v>
      </c>
      <c r="D138" s="20">
        <f t="shared" si="11"/>
        <v>292410</v>
      </c>
      <c r="E138" s="20"/>
      <c r="F138" s="20"/>
      <c r="G138" s="20"/>
      <c r="H138" s="20">
        <v>15000</v>
      </c>
      <c r="I138" s="20">
        <v>15000</v>
      </c>
      <c r="J138" s="20"/>
      <c r="K138" s="20"/>
      <c r="L138" s="20"/>
      <c r="M138" s="24"/>
    </row>
    <row r="139" spans="1:13" x14ac:dyDescent="0.2">
      <c r="A139" s="123"/>
      <c r="B139" s="35" t="s">
        <v>227</v>
      </c>
      <c r="C139" s="20">
        <v>0</v>
      </c>
      <c r="D139" s="20">
        <v>0</v>
      </c>
      <c r="E139" s="20"/>
      <c r="F139" s="20"/>
      <c r="G139" s="20"/>
      <c r="H139" s="20">
        <v>66000</v>
      </c>
      <c r="I139" s="20">
        <v>66000</v>
      </c>
      <c r="J139" s="20"/>
      <c r="K139" s="20"/>
      <c r="L139" s="20"/>
      <c r="M139" s="24"/>
    </row>
    <row r="140" spans="1:13" x14ac:dyDescent="0.2">
      <c r="A140" s="123"/>
      <c r="B140" s="35" t="s">
        <v>228</v>
      </c>
      <c r="C140" s="20">
        <v>0</v>
      </c>
      <c r="D140" s="20">
        <v>0</v>
      </c>
      <c r="E140" s="20"/>
      <c r="F140" s="20"/>
      <c r="G140" s="20"/>
      <c r="H140" s="20">
        <v>72000</v>
      </c>
      <c r="I140" s="20">
        <v>72000</v>
      </c>
      <c r="J140" s="20"/>
      <c r="K140" s="20"/>
      <c r="L140" s="20"/>
      <c r="M140" s="24"/>
    </row>
    <row r="141" spans="1:13" x14ac:dyDescent="0.2">
      <c r="A141" s="123"/>
      <c r="B141" s="35" t="s">
        <v>229</v>
      </c>
      <c r="C141" s="20">
        <v>0</v>
      </c>
      <c r="D141" s="20">
        <v>0</v>
      </c>
      <c r="E141" s="20"/>
      <c r="F141" s="20"/>
      <c r="G141" s="20"/>
      <c r="H141" s="20">
        <v>85000</v>
      </c>
      <c r="I141" s="20">
        <v>85000</v>
      </c>
      <c r="J141" s="20"/>
      <c r="K141" s="20"/>
      <c r="L141" s="20"/>
      <c r="M141" s="24"/>
    </row>
    <row r="142" spans="1:13" x14ac:dyDescent="0.2">
      <c r="A142" s="123"/>
      <c r="B142" s="35" t="s">
        <v>230</v>
      </c>
      <c r="C142" s="20">
        <v>0</v>
      </c>
      <c r="D142" s="20">
        <v>0</v>
      </c>
      <c r="E142" s="20"/>
      <c r="F142" s="20"/>
      <c r="G142" s="20"/>
      <c r="H142" s="20">
        <v>17000</v>
      </c>
      <c r="I142" s="20">
        <v>17000</v>
      </c>
      <c r="J142" s="20"/>
      <c r="K142" s="20"/>
      <c r="L142" s="20"/>
      <c r="M142" s="24"/>
    </row>
    <row r="143" spans="1:13" x14ac:dyDescent="0.2">
      <c r="A143" s="123"/>
      <c r="B143" s="35" t="s">
        <v>231</v>
      </c>
      <c r="C143" s="20">
        <v>0</v>
      </c>
      <c r="D143" s="20">
        <v>0</v>
      </c>
      <c r="E143" s="20"/>
      <c r="F143" s="20"/>
      <c r="G143" s="20"/>
      <c r="H143" s="20">
        <v>30000</v>
      </c>
      <c r="I143" s="20">
        <v>30000</v>
      </c>
      <c r="J143" s="20"/>
      <c r="K143" s="20"/>
      <c r="L143" s="20"/>
      <c r="M143" s="24"/>
    </row>
    <row r="144" spans="1:13" x14ac:dyDescent="0.2">
      <c r="A144" s="123"/>
      <c r="B144" s="35" t="s">
        <v>232</v>
      </c>
      <c r="C144" s="20">
        <v>0</v>
      </c>
      <c r="D144" s="20">
        <v>0</v>
      </c>
      <c r="E144" s="20"/>
      <c r="F144" s="20"/>
      <c r="G144" s="20"/>
      <c r="H144" s="20">
        <v>18000</v>
      </c>
      <c r="I144" s="20">
        <v>18000</v>
      </c>
      <c r="J144" s="20"/>
      <c r="K144" s="20"/>
      <c r="L144" s="20"/>
      <c r="M144" s="24"/>
    </row>
    <row r="145" spans="1:13" x14ac:dyDescent="0.2">
      <c r="A145" s="123"/>
      <c r="B145" s="35" t="s">
        <v>233</v>
      </c>
      <c r="C145" s="20">
        <v>0</v>
      </c>
      <c r="D145" s="20">
        <v>0</v>
      </c>
      <c r="E145" s="20"/>
      <c r="F145" s="20"/>
      <c r="G145" s="20"/>
      <c r="H145" s="20">
        <v>18000</v>
      </c>
      <c r="I145" s="20">
        <v>18000</v>
      </c>
      <c r="J145" s="20"/>
      <c r="K145" s="20"/>
      <c r="L145" s="20"/>
      <c r="M145" s="24"/>
    </row>
    <row r="146" spans="1:13" x14ac:dyDescent="0.2">
      <c r="A146" s="123"/>
      <c r="B146" s="35" t="s">
        <v>234</v>
      </c>
      <c r="C146" s="20">
        <v>0</v>
      </c>
      <c r="D146" s="20">
        <v>0</v>
      </c>
      <c r="E146" s="20"/>
      <c r="F146" s="20"/>
      <c r="G146" s="20"/>
      <c r="H146" s="20">
        <v>51000</v>
      </c>
      <c r="I146" s="20">
        <v>51000</v>
      </c>
      <c r="J146" s="20"/>
      <c r="K146" s="20"/>
      <c r="L146" s="20"/>
      <c r="M146" s="24"/>
    </row>
    <row r="147" spans="1:13" x14ac:dyDescent="0.2">
      <c r="A147" s="123"/>
      <c r="B147" s="35" t="s">
        <v>235</v>
      </c>
      <c r="C147" s="20">
        <v>68400</v>
      </c>
      <c r="D147" s="20">
        <f t="shared" si="11"/>
        <v>64980</v>
      </c>
      <c r="E147" s="20"/>
      <c r="F147" s="20"/>
      <c r="G147" s="20"/>
      <c r="H147" s="20">
        <v>0</v>
      </c>
      <c r="I147" s="20">
        <v>0</v>
      </c>
      <c r="J147" s="20"/>
      <c r="K147" s="20"/>
      <c r="L147" s="20"/>
      <c r="M147" s="24"/>
    </row>
    <row r="148" spans="1:13" x14ac:dyDescent="0.2">
      <c r="A148" s="123"/>
      <c r="B148" s="35" t="s">
        <v>236</v>
      </c>
      <c r="C148" s="20">
        <v>30400</v>
      </c>
      <c r="D148" s="20">
        <f t="shared" si="11"/>
        <v>28880</v>
      </c>
      <c r="E148" s="20"/>
      <c r="F148" s="20"/>
      <c r="G148" s="20"/>
      <c r="H148" s="20">
        <v>0</v>
      </c>
      <c r="I148" s="20">
        <v>0</v>
      </c>
      <c r="J148" s="20"/>
      <c r="K148" s="20"/>
      <c r="L148" s="20"/>
      <c r="M148" s="24"/>
    </row>
    <row r="149" spans="1:13" x14ac:dyDescent="0.2">
      <c r="A149" s="123"/>
      <c r="B149" s="19" t="s">
        <v>237</v>
      </c>
      <c r="C149" s="20">
        <v>80000</v>
      </c>
      <c r="D149" s="20">
        <v>80000</v>
      </c>
      <c r="E149" s="20"/>
      <c r="F149" s="20"/>
      <c r="G149" s="20"/>
      <c r="H149" s="20">
        <v>80000</v>
      </c>
      <c r="I149" s="20">
        <v>80000</v>
      </c>
      <c r="J149" s="20"/>
      <c r="K149" s="20"/>
      <c r="L149" s="20"/>
      <c r="M149" s="24"/>
    </row>
    <row r="150" spans="1:13" x14ac:dyDescent="0.2">
      <c r="A150" s="123"/>
      <c r="B150" s="19" t="s">
        <v>238</v>
      </c>
      <c r="C150" s="20"/>
      <c r="D150" s="20"/>
      <c r="E150" s="20"/>
      <c r="F150" s="20"/>
      <c r="G150" s="20"/>
      <c r="H150" s="20">
        <v>0</v>
      </c>
      <c r="I150" s="20">
        <v>0</v>
      </c>
      <c r="J150" s="20"/>
      <c r="K150" s="20"/>
      <c r="L150" s="20"/>
      <c r="M150" s="24"/>
    </row>
    <row r="151" spans="1:13" x14ac:dyDescent="0.2">
      <c r="A151" s="123"/>
      <c r="B151" s="56" t="s">
        <v>239</v>
      </c>
      <c r="C151" s="57">
        <f>SUM(C125:C150)</f>
        <v>1514500</v>
      </c>
      <c r="D151" s="57">
        <f t="shared" ref="D151:H151" si="12">SUM(D125:D150)</f>
        <v>1442775</v>
      </c>
      <c r="E151" s="57">
        <f t="shared" si="12"/>
        <v>0</v>
      </c>
      <c r="F151" s="57">
        <f t="shared" si="12"/>
        <v>0</v>
      </c>
      <c r="G151" s="57">
        <f t="shared" si="12"/>
        <v>0</v>
      </c>
      <c r="H151" s="57">
        <f t="shared" si="12"/>
        <v>1226500</v>
      </c>
      <c r="I151" s="57">
        <f>SUM(I125:I150)</f>
        <v>1226500</v>
      </c>
      <c r="J151" s="20"/>
      <c r="K151" s="20"/>
      <c r="L151" s="20"/>
      <c r="M151" s="24"/>
    </row>
    <row r="152" spans="1:13" x14ac:dyDescent="0.2">
      <c r="A152" s="123"/>
      <c r="B152" s="35" t="s">
        <v>240</v>
      </c>
      <c r="C152" s="20">
        <v>168000</v>
      </c>
      <c r="D152" s="20">
        <f t="shared" ref="D152:D158" si="13">C152*0.95</f>
        <v>159600</v>
      </c>
      <c r="E152" s="20"/>
      <c r="F152" s="20"/>
      <c r="G152" s="20"/>
      <c r="H152" s="20"/>
      <c r="I152" s="20"/>
      <c r="J152" s="20"/>
      <c r="K152" s="20"/>
      <c r="L152" s="20"/>
      <c r="M152" s="24"/>
    </row>
    <row r="153" spans="1:13" x14ac:dyDescent="0.2">
      <c r="A153" s="123"/>
      <c r="B153" s="19" t="s">
        <v>241</v>
      </c>
      <c r="C153" s="20">
        <v>820800</v>
      </c>
      <c r="D153" s="20">
        <f t="shared" si="13"/>
        <v>779760</v>
      </c>
      <c r="E153" s="20"/>
      <c r="F153" s="20"/>
      <c r="G153" s="20"/>
      <c r="H153" s="20"/>
      <c r="I153" s="20"/>
      <c r="J153" s="20"/>
      <c r="K153" s="20"/>
      <c r="L153" s="20"/>
      <c r="M153" s="24"/>
    </row>
    <row r="154" spans="1:13" x14ac:dyDescent="0.2">
      <c r="A154" s="123"/>
      <c r="B154" s="19" t="s">
        <v>242</v>
      </c>
      <c r="C154" s="20">
        <v>125488</v>
      </c>
      <c r="D154" s="20">
        <f t="shared" si="13"/>
        <v>119213.59999999999</v>
      </c>
      <c r="E154" s="20"/>
      <c r="F154" s="20"/>
      <c r="G154" s="20"/>
      <c r="H154" s="20"/>
      <c r="I154" s="20"/>
      <c r="J154" s="20"/>
      <c r="K154" s="20"/>
      <c r="L154" s="20"/>
      <c r="M154" s="24"/>
    </row>
    <row r="155" spans="1:13" x14ac:dyDescent="0.2">
      <c r="A155" s="123"/>
      <c r="B155" s="35" t="s">
        <v>243</v>
      </c>
      <c r="C155" s="20">
        <v>94500</v>
      </c>
      <c r="D155" s="20">
        <f t="shared" si="13"/>
        <v>89775</v>
      </c>
      <c r="E155" s="20"/>
      <c r="F155" s="20"/>
      <c r="G155" s="20"/>
      <c r="H155" s="20"/>
      <c r="I155" s="20"/>
      <c r="J155" s="20"/>
      <c r="K155" s="20"/>
      <c r="L155" s="20"/>
      <c r="M155" s="24"/>
    </row>
    <row r="156" spans="1:13" x14ac:dyDescent="0.2">
      <c r="A156" s="123"/>
      <c r="B156" s="58" t="s">
        <v>244</v>
      </c>
      <c r="C156" s="20">
        <v>77000</v>
      </c>
      <c r="D156" s="20">
        <f t="shared" si="13"/>
        <v>73150</v>
      </c>
      <c r="E156" s="20"/>
      <c r="F156" s="20"/>
      <c r="G156" s="20"/>
      <c r="H156" s="20"/>
      <c r="I156" s="20"/>
      <c r="J156" s="20"/>
      <c r="K156" s="20"/>
      <c r="L156" s="20"/>
      <c r="M156" s="24"/>
    </row>
    <row r="157" spans="1:13" x14ac:dyDescent="0.2">
      <c r="A157" s="123"/>
      <c r="B157" s="19" t="s">
        <v>245</v>
      </c>
      <c r="C157" s="20">
        <v>80000</v>
      </c>
      <c r="D157" s="20">
        <f t="shared" si="13"/>
        <v>76000</v>
      </c>
      <c r="E157" s="20"/>
      <c r="F157" s="20"/>
      <c r="G157" s="20"/>
      <c r="H157" s="20"/>
      <c r="I157" s="20"/>
      <c r="J157" s="20"/>
      <c r="K157" s="20"/>
      <c r="L157" s="20"/>
      <c r="M157" s="24"/>
    </row>
    <row r="158" spans="1:13" x14ac:dyDescent="0.2">
      <c r="A158" s="123"/>
      <c r="B158" s="19" t="s">
        <v>246</v>
      </c>
      <c r="C158" s="20">
        <v>105000</v>
      </c>
      <c r="D158" s="20">
        <f t="shared" si="13"/>
        <v>99750</v>
      </c>
      <c r="E158" s="20"/>
      <c r="F158" s="20"/>
      <c r="G158" s="20"/>
      <c r="H158" s="20"/>
      <c r="I158" s="20"/>
      <c r="J158" s="20"/>
      <c r="K158" s="20"/>
      <c r="L158" s="20"/>
      <c r="M158" s="24"/>
    </row>
    <row r="159" spans="1:13" x14ac:dyDescent="0.2">
      <c r="A159" s="123"/>
      <c r="B159" s="56" t="s">
        <v>247</v>
      </c>
      <c r="C159" s="57">
        <f>SUM(C152:C158)</f>
        <v>1470788</v>
      </c>
      <c r="D159" s="20"/>
      <c r="E159" s="20">
        <v>1496423</v>
      </c>
      <c r="F159" s="20"/>
      <c r="G159" s="20"/>
      <c r="H159" s="20"/>
      <c r="I159" s="20"/>
      <c r="J159" s="20"/>
      <c r="K159" s="20"/>
      <c r="L159" s="20"/>
      <c r="M159" s="24"/>
    </row>
    <row r="160" spans="1:13" x14ac:dyDescent="0.2">
      <c r="A160" s="123"/>
      <c r="B160" s="19" t="s">
        <v>248</v>
      </c>
      <c r="C160" s="20">
        <v>70000</v>
      </c>
      <c r="D160" s="20">
        <v>70000</v>
      </c>
      <c r="E160" s="20"/>
      <c r="F160" s="20"/>
      <c r="G160" s="20"/>
      <c r="H160" s="20"/>
      <c r="I160" s="20"/>
      <c r="J160" s="20"/>
      <c r="K160" s="20"/>
      <c r="L160" s="20"/>
      <c r="M160" s="24"/>
    </row>
    <row r="161" spans="1:13" ht="17" x14ac:dyDescent="0.2">
      <c r="A161" s="123"/>
      <c r="B161" s="19" t="s">
        <v>249</v>
      </c>
      <c r="C161" s="20">
        <v>150000</v>
      </c>
      <c r="D161" s="20">
        <v>150000</v>
      </c>
      <c r="E161" s="20"/>
      <c r="F161" s="20"/>
      <c r="G161" s="20"/>
      <c r="H161" s="20"/>
      <c r="I161" s="20"/>
      <c r="J161" s="20"/>
      <c r="K161" s="20"/>
      <c r="L161" s="20"/>
      <c r="M161" s="24"/>
    </row>
    <row r="162" spans="1:13" x14ac:dyDescent="0.2">
      <c r="A162" s="123"/>
      <c r="B162" s="19" t="s">
        <v>250</v>
      </c>
      <c r="C162" s="20">
        <v>70000</v>
      </c>
      <c r="D162" s="20">
        <v>70000</v>
      </c>
      <c r="E162" s="20"/>
      <c r="F162" s="20"/>
      <c r="G162" s="20"/>
      <c r="H162" s="20"/>
      <c r="I162" s="20"/>
      <c r="J162" s="20"/>
      <c r="K162" s="20"/>
      <c r="L162" s="20"/>
      <c r="M162" s="24"/>
    </row>
    <row r="163" spans="1:13" x14ac:dyDescent="0.2">
      <c r="A163" s="123"/>
      <c r="B163" s="19" t="s">
        <v>251</v>
      </c>
      <c r="C163" s="20">
        <v>70000</v>
      </c>
      <c r="D163" s="20">
        <v>70000</v>
      </c>
      <c r="E163" s="20"/>
      <c r="F163" s="20"/>
      <c r="G163" s="20"/>
      <c r="H163" s="20"/>
      <c r="I163" s="20"/>
      <c r="J163" s="20"/>
      <c r="K163" s="20"/>
      <c r="L163" s="20"/>
      <c r="M163" s="24"/>
    </row>
    <row r="164" spans="1:13" x14ac:dyDescent="0.2">
      <c r="A164" s="123"/>
      <c r="B164" s="19" t="s">
        <v>252</v>
      </c>
      <c r="C164" s="20">
        <v>150000</v>
      </c>
      <c r="D164" s="20">
        <v>150000</v>
      </c>
      <c r="E164" s="20"/>
      <c r="F164" s="20"/>
      <c r="G164" s="20"/>
      <c r="H164" s="20"/>
      <c r="I164" s="20"/>
      <c r="J164" s="20"/>
      <c r="K164" s="20"/>
      <c r="L164" s="20"/>
      <c r="M164" s="24"/>
    </row>
    <row r="165" spans="1:13" ht="16" thickBot="1" x14ac:dyDescent="0.25">
      <c r="A165" s="124"/>
      <c r="B165" s="56" t="s">
        <v>253</v>
      </c>
      <c r="C165" s="57">
        <f>SUM(C160:C164)</f>
        <v>510000</v>
      </c>
      <c r="D165" s="20"/>
      <c r="E165" s="20">
        <v>320000</v>
      </c>
      <c r="F165" s="20"/>
      <c r="G165" s="20"/>
      <c r="H165" s="20"/>
      <c r="I165" s="20"/>
      <c r="J165" s="20"/>
      <c r="K165" s="20"/>
      <c r="L165" s="20"/>
      <c r="M165" s="24"/>
    </row>
    <row r="166" spans="1:13" x14ac:dyDescent="0.2">
      <c r="A166" s="30"/>
      <c r="B166" s="31" t="s">
        <v>254</v>
      </c>
      <c r="C166" s="32">
        <f>SUM(C165,C159,C151)</f>
        <v>3495288</v>
      </c>
      <c r="D166" s="32">
        <f>SUM(D125:D164)</f>
        <v>4792798.5999999996</v>
      </c>
      <c r="E166" s="32">
        <f>SUM(E125:E165)</f>
        <v>1816423</v>
      </c>
      <c r="F166" s="32">
        <f t="shared" ref="F166:H166" si="14">SUM(F125:F165)</f>
        <v>0</v>
      </c>
      <c r="G166" s="32">
        <f t="shared" si="14"/>
        <v>0</v>
      </c>
      <c r="H166" s="32">
        <f t="shared" si="14"/>
        <v>2453000</v>
      </c>
      <c r="I166" s="32">
        <f>SUM(I125:I165)</f>
        <v>2453000</v>
      </c>
      <c r="J166" s="32">
        <f>SUM(J125:J165)</f>
        <v>0</v>
      </c>
      <c r="K166" s="33"/>
      <c r="L166" s="33"/>
      <c r="M166" s="55" t="s">
        <v>212</v>
      </c>
    </row>
    <row r="167" spans="1:13" x14ac:dyDescent="0.2">
      <c r="A167" s="121" t="s">
        <v>44</v>
      </c>
      <c r="B167" s="19" t="s">
        <v>255</v>
      </c>
      <c r="C167" s="20">
        <v>2000000</v>
      </c>
      <c r="D167" s="20">
        <v>2000000</v>
      </c>
      <c r="E167" s="20">
        <v>0</v>
      </c>
      <c r="F167" s="20"/>
      <c r="G167" s="20">
        <v>0</v>
      </c>
      <c r="H167" s="20"/>
      <c r="I167" s="20"/>
      <c r="J167" s="20"/>
      <c r="K167" s="20"/>
      <c r="L167" s="20" t="s">
        <v>256</v>
      </c>
      <c r="M167" s="24"/>
    </row>
    <row r="168" spans="1:13" x14ac:dyDescent="0.2">
      <c r="A168" s="122"/>
      <c r="B168" s="19" t="s">
        <v>257</v>
      </c>
      <c r="C168" s="20"/>
      <c r="D168" s="20">
        <v>250000</v>
      </c>
      <c r="E168" s="20">
        <v>0</v>
      </c>
      <c r="F168" s="20"/>
      <c r="G168" s="20">
        <v>0</v>
      </c>
      <c r="H168" s="20"/>
      <c r="I168" s="20"/>
      <c r="J168" s="20"/>
      <c r="K168" s="20"/>
      <c r="L168" s="20" t="s">
        <v>256</v>
      </c>
      <c r="M168" s="24"/>
    </row>
    <row r="169" spans="1:13" x14ac:dyDescent="0.2">
      <c r="A169" s="122"/>
      <c r="B169" s="35" t="s">
        <v>258</v>
      </c>
      <c r="C169" s="20">
        <v>1291632</v>
      </c>
      <c r="D169" s="20">
        <v>1291632</v>
      </c>
      <c r="E169" s="20">
        <f>676725+1245125</f>
        <v>1921850</v>
      </c>
      <c r="F169" s="20"/>
      <c r="G169" s="20">
        <v>1291632</v>
      </c>
      <c r="H169" s="20">
        <v>1210125</v>
      </c>
      <c r="I169" s="20">
        <v>1210125</v>
      </c>
      <c r="J169" s="20"/>
      <c r="K169" s="20"/>
      <c r="L169" s="20" t="s">
        <v>20</v>
      </c>
      <c r="M169" s="24"/>
    </row>
    <row r="170" spans="1:13" x14ac:dyDescent="0.2">
      <c r="A170" s="122"/>
      <c r="B170" s="19" t="s">
        <v>259</v>
      </c>
      <c r="C170" s="20">
        <v>1757053</v>
      </c>
      <c r="D170" s="20">
        <v>1757053</v>
      </c>
      <c r="E170" s="20">
        <v>713475</v>
      </c>
      <c r="F170" s="20"/>
      <c r="G170" s="20">
        <v>1757053</v>
      </c>
      <c r="H170" s="20"/>
      <c r="I170" s="20">
        <v>567500</v>
      </c>
      <c r="J170" s="20"/>
      <c r="K170" s="20"/>
      <c r="L170" s="20" t="s">
        <v>20</v>
      </c>
      <c r="M170" s="24"/>
    </row>
    <row r="171" spans="1:13" x14ac:dyDescent="0.2">
      <c r="A171" s="122"/>
      <c r="B171" s="19" t="s">
        <v>260</v>
      </c>
      <c r="C171" s="20">
        <v>748000</v>
      </c>
      <c r="D171" s="20">
        <v>748000</v>
      </c>
      <c r="E171" s="20">
        <v>504000</v>
      </c>
      <c r="F171" s="20"/>
      <c r="G171" s="20">
        <v>748000</v>
      </c>
      <c r="H171" s="20">
        <v>575000</v>
      </c>
      <c r="I171" s="20">
        <v>575000</v>
      </c>
      <c r="J171" s="20"/>
      <c r="K171" s="20"/>
      <c r="L171" s="20" t="s">
        <v>20</v>
      </c>
      <c r="M171" s="24"/>
    </row>
    <row r="172" spans="1:13" x14ac:dyDescent="0.2">
      <c r="A172" s="122"/>
      <c r="B172" s="35" t="s">
        <v>261</v>
      </c>
      <c r="C172" s="20">
        <v>380000</v>
      </c>
      <c r="D172" s="20">
        <v>380000</v>
      </c>
      <c r="E172" s="20">
        <v>500000</v>
      </c>
      <c r="F172" s="20"/>
      <c r="G172" s="20">
        <v>380000</v>
      </c>
      <c r="H172" s="20">
        <v>600000</v>
      </c>
      <c r="I172" s="20">
        <v>600000</v>
      </c>
      <c r="J172" s="20"/>
      <c r="K172" s="20"/>
      <c r="L172" s="20" t="s">
        <v>20</v>
      </c>
      <c r="M172" s="24"/>
    </row>
    <row r="173" spans="1:13" x14ac:dyDescent="0.2">
      <c r="A173" s="122"/>
      <c r="B173" s="19" t="s">
        <v>262</v>
      </c>
      <c r="C173" s="20">
        <v>950000</v>
      </c>
      <c r="D173" s="20">
        <v>950000</v>
      </c>
      <c r="E173" s="20">
        <v>950000</v>
      </c>
      <c r="F173" s="20"/>
      <c r="G173" s="20">
        <v>950000</v>
      </c>
      <c r="H173" s="20">
        <v>950000</v>
      </c>
      <c r="I173" s="20">
        <f>950000+180000</f>
        <v>1130000</v>
      </c>
      <c r="J173" s="20"/>
      <c r="K173" s="20"/>
      <c r="L173" s="20" t="s">
        <v>20</v>
      </c>
      <c r="M173" s="24"/>
    </row>
    <row r="174" spans="1:13" x14ac:dyDescent="0.2">
      <c r="A174" s="122"/>
      <c r="B174" s="35" t="s">
        <v>263</v>
      </c>
      <c r="C174" s="20">
        <v>200000</v>
      </c>
      <c r="D174" s="20">
        <v>200000</v>
      </c>
      <c r="E174" s="20">
        <v>180000</v>
      </c>
      <c r="F174" s="20"/>
      <c r="G174" s="20">
        <v>200000</v>
      </c>
      <c r="H174" s="20">
        <v>200000</v>
      </c>
      <c r="I174" s="20">
        <v>200000</v>
      </c>
      <c r="J174" s="20"/>
      <c r="K174" s="20"/>
      <c r="L174" s="20" t="s">
        <v>20</v>
      </c>
      <c r="M174" s="24"/>
    </row>
    <row r="175" spans="1:13" x14ac:dyDescent="0.2">
      <c r="A175" s="122"/>
      <c r="B175" s="19" t="s">
        <v>264</v>
      </c>
      <c r="C175" s="20">
        <v>720000</v>
      </c>
      <c r="D175" s="20">
        <v>720000</v>
      </c>
      <c r="E175" s="20">
        <v>720000</v>
      </c>
      <c r="F175" s="20"/>
      <c r="G175" s="20">
        <v>720000</v>
      </c>
      <c r="H175" s="20">
        <v>720000</v>
      </c>
      <c r="I175" s="20">
        <v>720000</v>
      </c>
      <c r="J175" s="20"/>
      <c r="K175" s="20"/>
      <c r="L175" s="20" t="s">
        <v>20</v>
      </c>
      <c r="M175" s="24"/>
    </row>
    <row r="176" spans="1:13" x14ac:dyDescent="0.2">
      <c r="A176" s="122"/>
      <c r="B176" s="19" t="s">
        <v>265</v>
      </c>
      <c r="C176" s="20">
        <v>45000</v>
      </c>
      <c r="D176" s="20">
        <v>45000</v>
      </c>
      <c r="E176" s="20"/>
      <c r="F176" s="20"/>
      <c r="G176" s="20">
        <v>45000</v>
      </c>
      <c r="H176" s="20">
        <v>70000</v>
      </c>
      <c r="I176" s="20">
        <v>70000</v>
      </c>
      <c r="J176" s="20"/>
      <c r="K176" s="20"/>
      <c r="L176" s="20" t="s">
        <v>20</v>
      </c>
      <c r="M176" s="24"/>
    </row>
    <row r="177" spans="1:13" x14ac:dyDescent="0.2">
      <c r="A177" s="122"/>
      <c r="B177" s="19" t="s">
        <v>266</v>
      </c>
      <c r="C177" s="20">
        <v>20000</v>
      </c>
      <c r="D177" s="20">
        <v>20000</v>
      </c>
      <c r="E177" s="20"/>
      <c r="F177" s="20"/>
      <c r="G177" s="20">
        <v>0</v>
      </c>
      <c r="H177" s="20"/>
      <c r="I177" s="20"/>
      <c r="J177" s="20"/>
      <c r="K177" s="20"/>
      <c r="L177" s="20" t="s">
        <v>20</v>
      </c>
      <c r="M177" s="24"/>
    </row>
    <row r="178" spans="1:13" x14ac:dyDescent="0.2">
      <c r="A178" s="122"/>
      <c r="B178" s="35" t="s">
        <v>267</v>
      </c>
      <c r="C178" s="20">
        <v>10000</v>
      </c>
      <c r="D178" s="20">
        <v>0</v>
      </c>
      <c r="E178" s="20">
        <v>40000</v>
      </c>
      <c r="F178" s="20"/>
      <c r="G178" s="20">
        <v>0</v>
      </c>
      <c r="H178" s="20"/>
      <c r="I178" s="20"/>
      <c r="J178" s="20"/>
      <c r="K178" s="20"/>
      <c r="L178" s="20" t="s">
        <v>20</v>
      </c>
      <c r="M178" s="24" t="s">
        <v>268</v>
      </c>
    </row>
    <row r="179" spans="1:13" x14ac:dyDescent="0.2">
      <c r="A179" s="122"/>
      <c r="B179" s="19" t="s">
        <v>269</v>
      </c>
      <c r="C179" s="20">
        <v>20000</v>
      </c>
      <c r="D179" s="20">
        <v>20000</v>
      </c>
      <c r="E179" s="20">
        <v>52500</v>
      </c>
      <c r="F179" s="20"/>
      <c r="G179" s="20">
        <v>52500</v>
      </c>
      <c r="H179" s="20">
        <v>60000</v>
      </c>
      <c r="I179" s="20">
        <v>60000</v>
      </c>
      <c r="J179" s="20"/>
      <c r="K179" s="20"/>
      <c r="L179" s="20" t="s">
        <v>20</v>
      </c>
      <c r="M179" s="24"/>
    </row>
    <row r="180" spans="1:13" x14ac:dyDescent="0.2">
      <c r="A180" s="122"/>
      <c r="B180" s="19" t="s">
        <v>270</v>
      </c>
      <c r="C180" s="20">
        <v>87000</v>
      </c>
      <c r="D180" s="20">
        <v>87000</v>
      </c>
      <c r="E180" s="20"/>
      <c r="F180" s="20"/>
      <c r="G180" s="20">
        <v>0</v>
      </c>
      <c r="H180" s="20"/>
      <c r="I180" s="20">
        <v>0</v>
      </c>
      <c r="J180" s="20"/>
      <c r="K180" s="20"/>
      <c r="L180" s="20" t="s">
        <v>20</v>
      </c>
      <c r="M180" s="24"/>
    </row>
    <row r="181" spans="1:13" x14ac:dyDescent="0.2">
      <c r="A181" s="122"/>
      <c r="B181" s="19" t="s">
        <v>271</v>
      </c>
      <c r="C181" s="20">
        <v>1499596</v>
      </c>
      <c r="D181" s="20">
        <v>1499596</v>
      </c>
      <c r="E181" s="20">
        <v>1217000</v>
      </c>
      <c r="F181" s="20"/>
      <c r="G181" s="20">
        <v>1499596</v>
      </c>
      <c r="H181" s="20">
        <v>1291632</v>
      </c>
      <c r="I181" s="20">
        <v>1291632</v>
      </c>
      <c r="J181" s="20"/>
      <c r="K181" s="20"/>
      <c r="L181" s="20" t="s">
        <v>20</v>
      </c>
      <c r="M181" s="24"/>
    </row>
    <row r="182" spans="1:13" x14ac:dyDescent="0.2">
      <c r="A182" s="122"/>
      <c r="B182" s="19" t="s">
        <v>272</v>
      </c>
      <c r="C182" s="20">
        <v>700000</v>
      </c>
      <c r="D182" s="20">
        <v>700000</v>
      </c>
      <c r="E182" s="20">
        <v>750000</v>
      </c>
      <c r="F182" s="20"/>
      <c r="G182" s="20">
        <v>750000</v>
      </c>
      <c r="H182" s="20">
        <v>750000</v>
      </c>
      <c r="I182" s="20">
        <v>750000</v>
      </c>
      <c r="J182" s="20"/>
      <c r="K182" s="20"/>
      <c r="L182" s="20" t="s">
        <v>20</v>
      </c>
      <c r="M182" s="24"/>
    </row>
    <row r="183" spans="1:13" x14ac:dyDescent="0.2">
      <c r="A183" s="122"/>
      <c r="B183" s="35" t="s">
        <v>273</v>
      </c>
      <c r="C183" s="20">
        <v>1291632</v>
      </c>
      <c r="D183" s="20">
        <v>1291632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/>
      <c r="K183" s="20"/>
      <c r="L183" s="20" t="s">
        <v>20</v>
      </c>
      <c r="M183" s="24"/>
    </row>
    <row r="184" spans="1:13" x14ac:dyDescent="0.2">
      <c r="A184" s="122"/>
      <c r="B184" s="56" t="s">
        <v>274</v>
      </c>
      <c r="C184" s="57">
        <f>SUM(C167:C183)</f>
        <v>11719913</v>
      </c>
      <c r="D184" s="57">
        <f>SUM(D167:D183)</f>
        <v>11959913</v>
      </c>
      <c r="E184" s="57">
        <f>SUM(E167:E183)</f>
        <v>7548825</v>
      </c>
      <c r="F184" s="57"/>
      <c r="G184" s="57">
        <f t="shared" ref="G184:H184" si="15">SUM(G167:G183)</f>
        <v>8393781</v>
      </c>
      <c r="H184" s="57">
        <f t="shared" si="15"/>
        <v>6426757</v>
      </c>
      <c r="I184" s="57">
        <f>SUM(I167:I183)</f>
        <v>7174257</v>
      </c>
      <c r="J184" s="57">
        <f t="shared" ref="J184:K184" si="16">SUM(J167:J183)</f>
        <v>0</v>
      </c>
      <c r="K184" s="57">
        <f t="shared" si="16"/>
        <v>0</v>
      </c>
      <c r="L184" s="20" t="s">
        <v>275</v>
      </c>
      <c r="M184" s="24"/>
    </row>
    <row r="185" spans="1:13" x14ac:dyDescent="0.2">
      <c r="A185" s="122"/>
      <c r="B185" s="19" t="s">
        <v>276</v>
      </c>
      <c r="C185" s="20">
        <v>118125</v>
      </c>
      <c r="D185" s="20">
        <v>118125</v>
      </c>
      <c r="E185" s="20">
        <v>0</v>
      </c>
      <c r="F185" s="20"/>
      <c r="G185" s="20">
        <v>0</v>
      </c>
      <c r="H185" s="20">
        <v>0</v>
      </c>
      <c r="I185" s="20">
        <v>0</v>
      </c>
      <c r="J185" s="20"/>
      <c r="K185" s="20"/>
      <c r="L185" s="20" t="s">
        <v>277</v>
      </c>
      <c r="M185" s="24"/>
    </row>
    <row r="186" spans="1:13" x14ac:dyDescent="0.2">
      <c r="A186" s="122"/>
      <c r="B186" s="35" t="s">
        <v>278</v>
      </c>
      <c r="C186" s="20">
        <v>703827.6</v>
      </c>
      <c r="D186" s="20">
        <v>703827.6</v>
      </c>
      <c r="E186" s="20">
        <v>424431.25</v>
      </c>
      <c r="F186" s="20"/>
      <c r="G186" s="20">
        <v>703827.6</v>
      </c>
      <c r="H186" s="20">
        <v>703827.6</v>
      </c>
      <c r="I186" s="20">
        <v>630240.25</v>
      </c>
      <c r="J186" s="20"/>
      <c r="K186" s="20"/>
      <c r="L186" s="20" t="s">
        <v>277</v>
      </c>
      <c r="M186" s="24"/>
    </row>
    <row r="187" spans="1:13" x14ac:dyDescent="0.2">
      <c r="A187" s="122"/>
      <c r="B187" s="19" t="s">
        <v>279</v>
      </c>
      <c r="C187" s="20">
        <v>3335850</v>
      </c>
      <c r="D187" s="20">
        <v>3335850</v>
      </c>
      <c r="E187" s="20">
        <v>3001214.6</v>
      </c>
      <c r="F187" s="20"/>
      <c r="G187" s="20">
        <v>3335850</v>
      </c>
      <c r="H187" s="20">
        <v>3335850</v>
      </c>
      <c r="I187" s="20">
        <v>340450.6</v>
      </c>
      <c r="J187" s="20"/>
      <c r="K187" s="20"/>
      <c r="L187" s="20" t="s">
        <v>277</v>
      </c>
      <c r="M187" s="24"/>
    </row>
    <row r="188" spans="1:13" x14ac:dyDescent="0.2">
      <c r="A188" s="122"/>
      <c r="B188" s="19" t="s">
        <v>280</v>
      </c>
      <c r="C188" s="20">
        <v>530989.19999999995</v>
      </c>
      <c r="D188" s="20">
        <v>300000</v>
      </c>
      <c r="E188" s="20">
        <v>556274.4</v>
      </c>
      <c r="F188" s="20"/>
      <c r="G188" s="20">
        <v>530989.19999999995</v>
      </c>
      <c r="H188" s="20">
        <v>530989.19999999995</v>
      </c>
      <c r="I188" s="20">
        <v>1168556.3999999999</v>
      </c>
      <c r="J188" s="20"/>
      <c r="K188" s="20"/>
      <c r="L188" s="20" t="s">
        <v>277</v>
      </c>
      <c r="M188" s="24" t="s">
        <v>281</v>
      </c>
    </row>
    <row r="189" spans="1:13" x14ac:dyDescent="0.2">
      <c r="A189" s="122"/>
      <c r="B189" s="35" t="s">
        <v>282</v>
      </c>
      <c r="C189" s="20">
        <v>297675</v>
      </c>
      <c r="D189" s="20">
        <v>297675</v>
      </c>
      <c r="E189" s="20">
        <v>275000</v>
      </c>
      <c r="F189" s="20"/>
      <c r="G189" s="20">
        <v>275000</v>
      </c>
      <c r="H189" s="20">
        <v>275000</v>
      </c>
      <c r="I189" s="20">
        <v>210000.6</v>
      </c>
      <c r="J189" s="20"/>
      <c r="K189" s="20"/>
      <c r="L189" s="20" t="s">
        <v>277</v>
      </c>
      <c r="M189" s="24"/>
    </row>
    <row r="190" spans="1:13" x14ac:dyDescent="0.2">
      <c r="A190" s="122"/>
      <c r="B190" s="19" t="s">
        <v>283</v>
      </c>
      <c r="C190" s="20">
        <v>43814.400000000001</v>
      </c>
      <c r="D190" s="20">
        <v>43814.400000000001</v>
      </c>
      <c r="E190" s="20">
        <v>0</v>
      </c>
      <c r="F190" s="20"/>
      <c r="G190" s="20">
        <v>0</v>
      </c>
      <c r="H190" s="20"/>
      <c r="I190" s="20"/>
      <c r="J190" s="20"/>
      <c r="K190" s="20"/>
      <c r="L190" s="20" t="s">
        <v>277</v>
      </c>
      <c r="M190" s="24"/>
    </row>
    <row r="191" spans="1:13" ht="30" x14ac:dyDescent="0.2">
      <c r="A191" s="122"/>
      <c r="B191" s="19" t="s">
        <v>284</v>
      </c>
      <c r="C191" s="20">
        <v>498750</v>
      </c>
      <c r="D191" s="20">
        <v>350000</v>
      </c>
      <c r="E191" s="20">
        <v>412500</v>
      </c>
      <c r="F191" s="20"/>
      <c r="G191" s="20">
        <v>412500.64</v>
      </c>
      <c r="H191" s="20">
        <v>412500.64</v>
      </c>
      <c r="I191" s="20">
        <v>410200.56</v>
      </c>
      <c r="J191" s="20"/>
      <c r="K191" s="20"/>
      <c r="L191" s="20" t="s">
        <v>277</v>
      </c>
      <c r="M191" s="24" t="s">
        <v>285</v>
      </c>
    </row>
    <row r="192" spans="1:13" x14ac:dyDescent="0.2">
      <c r="A192" s="122"/>
      <c r="B192" s="19" t="s">
        <v>286</v>
      </c>
      <c r="C192" s="20">
        <v>139125</v>
      </c>
      <c r="D192" s="20">
        <v>0</v>
      </c>
      <c r="E192" s="20"/>
      <c r="F192" s="20"/>
      <c r="G192" s="20">
        <v>0</v>
      </c>
      <c r="H192" s="20">
        <v>0</v>
      </c>
      <c r="I192" s="20"/>
      <c r="J192" s="20"/>
      <c r="K192" s="20"/>
      <c r="L192" s="20" t="s">
        <v>277</v>
      </c>
      <c r="M192" s="24" t="s">
        <v>287</v>
      </c>
    </row>
    <row r="193" spans="1:13" x14ac:dyDescent="0.2">
      <c r="A193" s="122"/>
      <c r="B193" s="35" t="s">
        <v>288</v>
      </c>
      <c r="C193" s="20">
        <v>0</v>
      </c>
      <c r="D193" s="20">
        <v>35520</v>
      </c>
      <c r="E193" s="20">
        <f>35520+78000</f>
        <v>113520</v>
      </c>
      <c r="F193" s="20"/>
      <c r="G193" s="20">
        <v>0</v>
      </c>
      <c r="H193" s="20"/>
      <c r="I193" s="20"/>
      <c r="J193" s="20"/>
      <c r="K193" s="20"/>
      <c r="L193" s="20"/>
      <c r="M193" s="24"/>
    </row>
    <row r="194" spans="1:13" x14ac:dyDescent="0.2">
      <c r="A194" s="122"/>
      <c r="B194" s="19" t="s">
        <v>289</v>
      </c>
      <c r="C194" s="20">
        <v>1001667.45</v>
      </c>
      <c r="D194" s="20">
        <v>1001667.45</v>
      </c>
      <c r="E194" s="20">
        <v>1311707.93</v>
      </c>
      <c r="F194" s="20"/>
      <c r="G194" s="20">
        <v>1001667.45</v>
      </c>
      <c r="H194" s="20">
        <v>1001667.45</v>
      </c>
      <c r="I194" s="20">
        <v>1625707.63</v>
      </c>
      <c r="J194" s="20"/>
      <c r="K194" s="20"/>
      <c r="L194" s="20" t="s">
        <v>277</v>
      </c>
      <c r="M194" s="24"/>
    </row>
    <row r="195" spans="1:13" x14ac:dyDescent="0.2">
      <c r="A195" s="122"/>
      <c r="B195" s="35" t="s">
        <v>290</v>
      </c>
      <c r="C195" s="20">
        <v>220500</v>
      </c>
      <c r="D195" s="20">
        <v>220500</v>
      </c>
      <c r="E195" s="20">
        <v>237500</v>
      </c>
      <c r="F195" s="20"/>
      <c r="G195" s="20">
        <v>237500</v>
      </c>
      <c r="H195" s="20">
        <v>237500</v>
      </c>
      <c r="I195" s="20">
        <v>485200</v>
      </c>
      <c r="J195" s="20"/>
      <c r="K195" s="20"/>
      <c r="L195" s="20" t="s">
        <v>277</v>
      </c>
      <c r="M195" s="24"/>
    </row>
    <row r="196" spans="1:13" x14ac:dyDescent="0.2">
      <c r="A196" s="122"/>
      <c r="B196" s="35" t="s">
        <v>291</v>
      </c>
      <c r="C196" s="20">
        <v>189000</v>
      </c>
      <c r="D196" s="20">
        <v>189000</v>
      </c>
      <c r="E196" s="20">
        <v>180000</v>
      </c>
      <c r="F196" s="20"/>
      <c r="G196" s="20">
        <v>189000</v>
      </c>
      <c r="H196" s="20">
        <v>189000</v>
      </c>
      <c r="I196" s="20">
        <v>200000</v>
      </c>
      <c r="J196" s="20"/>
      <c r="K196" s="20"/>
      <c r="L196" s="20" t="s">
        <v>277</v>
      </c>
      <c r="M196" s="24"/>
    </row>
    <row r="197" spans="1:13" x14ac:dyDescent="0.2">
      <c r="A197" s="122"/>
      <c r="B197" s="19" t="s">
        <v>292</v>
      </c>
      <c r="C197" s="20">
        <v>47237.4</v>
      </c>
      <c r="D197" s="20"/>
      <c r="E197" s="20"/>
      <c r="F197" s="20"/>
      <c r="G197" s="20">
        <v>0</v>
      </c>
      <c r="H197" s="20"/>
      <c r="I197" s="20"/>
      <c r="J197" s="20"/>
      <c r="K197" s="20"/>
      <c r="L197" s="20" t="s">
        <v>277</v>
      </c>
      <c r="M197" s="24" t="s">
        <v>293</v>
      </c>
    </row>
    <row r="198" spans="1:13" x14ac:dyDescent="0.2">
      <c r="A198" s="122"/>
      <c r="B198" s="19" t="s">
        <v>294</v>
      </c>
      <c r="C198" s="20">
        <v>251212.5</v>
      </c>
      <c r="D198" s="20">
        <v>251212.5</v>
      </c>
      <c r="E198" s="20">
        <v>239400</v>
      </c>
      <c r="F198" s="20"/>
      <c r="G198" s="20">
        <v>251212.5</v>
      </c>
      <c r="H198" s="20">
        <v>251212.5</v>
      </c>
      <c r="I198" s="20">
        <v>410250</v>
      </c>
      <c r="J198" s="20"/>
      <c r="K198" s="20"/>
      <c r="L198" s="20" t="s">
        <v>277</v>
      </c>
      <c r="M198" s="24"/>
    </row>
    <row r="199" spans="1:13" x14ac:dyDescent="0.2">
      <c r="A199" s="122"/>
      <c r="B199" s="19" t="s">
        <v>295</v>
      </c>
      <c r="C199" s="20">
        <v>225764.7</v>
      </c>
      <c r="D199" s="20">
        <v>225764.7</v>
      </c>
      <c r="E199" s="20">
        <v>215014</v>
      </c>
      <c r="F199" s="20"/>
      <c r="G199" s="20">
        <v>225764.7</v>
      </c>
      <c r="H199" s="20">
        <v>225764.7</v>
      </c>
      <c r="I199" s="20"/>
      <c r="J199" s="20"/>
      <c r="K199" s="20"/>
      <c r="L199" s="20" t="s">
        <v>277</v>
      </c>
      <c r="M199" s="24"/>
    </row>
    <row r="200" spans="1:13" x14ac:dyDescent="0.2">
      <c r="A200" s="122"/>
      <c r="B200" s="35" t="s">
        <v>296</v>
      </c>
      <c r="C200" s="20">
        <v>0</v>
      </c>
      <c r="D200" s="20">
        <v>0</v>
      </c>
      <c r="E200" s="20">
        <v>0</v>
      </c>
      <c r="F200" s="20"/>
      <c r="G200" s="20">
        <v>0</v>
      </c>
      <c r="H200" s="20"/>
      <c r="I200" s="20">
        <v>180000</v>
      </c>
      <c r="J200" s="20"/>
      <c r="K200" s="20"/>
      <c r="L200" s="20"/>
      <c r="M200" s="24"/>
    </row>
    <row r="201" spans="1:13" x14ac:dyDescent="0.2">
      <c r="A201" s="122"/>
      <c r="B201" s="35" t="s">
        <v>297</v>
      </c>
      <c r="C201" s="20">
        <v>0</v>
      </c>
      <c r="D201" s="20">
        <v>0</v>
      </c>
      <c r="E201" s="20">
        <v>0</v>
      </c>
      <c r="F201" s="20"/>
      <c r="G201" s="20"/>
      <c r="H201" s="20"/>
      <c r="I201" s="20">
        <v>150000</v>
      </c>
      <c r="J201" s="20"/>
      <c r="K201" s="20"/>
      <c r="L201" s="20"/>
      <c r="M201" s="24"/>
    </row>
    <row r="202" spans="1:13" x14ac:dyDescent="0.2">
      <c r="A202" s="122"/>
      <c r="B202" s="35" t="s">
        <v>298</v>
      </c>
      <c r="C202" s="20">
        <v>0</v>
      </c>
      <c r="D202" s="20">
        <v>0</v>
      </c>
      <c r="E202" s="20">
        <v>0</v>
      </c>
      <c r="F202" s="20"/>
      <c r="G202" s="20"/>
      <c r="H202" s="20"/>
      <c r="I202" s="20">
        <v>344000</v>
      </c>
      <c r="J202" s="20"/>
      <c r="K202" s="20"/>
      <c r="L202" s="20"/>
      <c r="M202" s="24"/>
    </row>
    <row r="203" spans="1:13" x14ac:dyDescent="0.2">
      <c r="A203" s="122"/>
      <c r="B203" s="35" t="s">
        <v>299</v>
      </c>
      <c r="C203" s="20"/>
      <c r="D203" s="20"/>
      <c r="E203" s="20"/>
      <c r="F203" s="20"/>
      <c r="G203" s="20"/>
      <c r="H203" s="20"/>
      <c r="I203" s="20">
        <v>60000</v>
      </c>
      <c r="J203" s="20"/>
      <c r="K203" s="20"/>
      <c r="L203" s="20"/>
      <c r="M203" s="24"/>
    </row>
    <row r="204" spans="1:13" x14ac:dyDescent="0.2">
      <c r="A204" s="122"/>
      <c r="B204" s="35" t="s">
        <v>300</v>
      </c>
      <c r="C204" s="20"/>
      <c r="D204" s="20"/>
      <c r="E204" s="20"/>
      <c r="F204" s="20"/>
      <c r="G204" s="20"/>
      <c r="H204" s="20"/>
      <c r="I204" s="20">
        <v>300000</v>
      </c>
      <c r="J204" s="20"/>
      <c r="K204" s="20"/>
      <c r="L204" s="20"/>
      <c r="M204" s="24"/>
    </row>
    <row r="205" spans="1:13" x14ac:dyDescent="0.2">
      <c r="A205" s="122"/>
      <c r="B205" s="35" t="s">
        <v>301</v>
      </c>
      <c r="C205" s="20">
        <v>0</v>
      </c>
      <c r="D205" s="20">
        <v>0</v>
      </c>
      <c r="E205" s="20">
        <v>0</v>
      </c>
      <c r="F205" s="20">
        <v>0</v>
      </c>
      <c r="G205" s="20">
        <v>0</v>
      </c>
      <c r="H205" s="20">
        <v>0</v>
      </c>
      <c r="I205" s="20">
        <f>280000+245000</f>
        <v>525000</v>
      </c>
      <c r="J205" s="20">
        <v>0</v>
      </c>
      <c r="K205" s="20"/>
      <c r="L205" s="20"/>
      <c r="M205" s="24"/>
    </row>
    <row r="206" spans="1:13" x14ac:dyDescent="0.2">
      <c r="A206" s="122"/>
      <c r="B206" s="35" t="s">
        <v>302</v>
      </c>
      <c r="C206" s="20"/>
      <c r="D206" s="20"/>
      <c r="E206" s="20"/>
      <c r="F206" s="20"/>
      <c r="G206" s="20"/>
      <c r="H206" s="20"/>
      <c r="I206" s="20">
        <v>340000</v>
      </c>
      <c r="J206" s="20"/>
      <c r="K206" s="20"/>
      <c r="L206" s="20"/>
      <c r="M206" s="24"/>
    </row>
    <row r="207" spans="1:13" x14ac:dyDescent="0.2">
      <c r="A207" s="122"/>
      <c r="B207" s="35" t="s">
        <v>303</v>
      </c>
      <c r="C207" s="20"/>
      <c r="D207" s="20"/>
      <c r="E207" s="20"/>
      <c r="F207" s="20"/>
      <c r="G207" s="20"/>
      <c r="H207" s="20"/>
      <c r="I207" s="20">
        <v>440000</v>
      </c>
      <c r="J207" s="20"/>
      <c r="K207" s="20"/>
      <c r="L207" s="20"/>
      <c r="M207" s="24"/>
    </row>
    <row r="208" spans="1:13" x14ac:dyDescent="0.2">
      <c r="A208" s="122"/>
      <c r="B208" s="35" t="s">
        <v>304</v>
      </c>
      <c r="C208" s="20"/>
      <c r="D208" s="20"/>
      <c r="E208" s="20"/>
      <c r="F208" s="20"/>
      <c r="G208" s="20"/>
      <c r="H208" s="20"/>
      <c r="I208" s="20">
        <v>972418.75</v>
      </c>
      <c r="J208" s="20"/>
      <c r="K208" s="20"/>
      <c r="L208" s="20"/>
      <c r="M208" s="24"/>
    </row>
    <row r="209" spans="1:13" x14ac:dyDescent="0.2">
      <c r="A209" s="122"/>
      <c r="B209" s="35" t="s">
        <v>305</v>
      </c>
      <c r="C209" s="20"/>
      <c r="D209" s="20"/>
      <c r="E209" s="20"/>
      <c r="F209" s="20"/>
      <c r="G209" s="20"/>
      <c r="H209" s="20"/>
      <c r="I209" s="20">
        <v>3279087</v>
      </c>
      <c r="J209" s="20"/>
      <c r="K209" s="20"/>
      <c r="L209" s="20"/>
      <c r="M209" s="24"/>
    </row>
    <row r="210" spans="1:13" x14ac:dyDescent="0.2">
      <c r="A210" s="122"/>
      <c r="B210" s="35" t="s">
        <v>306</v>
      </c>
      <c r="C210" s="20"/>
      <c r="D210" s="20"/>
      <c r="E210" s="20"/>
      <c r="F210" s="20"/>
      <c r="G210" s="20"/>
      <c r="H210" s="20"/>
      <c r="I210" s="20">
        <f>50000+443981.48</f>
        <v>493981.48</v>
      </c>
      <c r="J210" s="20"/>
      <c r="K210" s="20"/>
      <c r="L210" s="20"/>
      <c r="M210" s="24"/>
    </row>
    <row r="211" spans="1:13" x14ac:dyDescent="0.2">
      <c r="A211" s="122"/>
      <c r="B211" s="56" t="s">
        <v>307</v>
      </c>
      <c r="C211" s="57">
        <f>SUM(C185:C210)</f>
        <v>7603538.2500000009</v>
      </c>
      <c r="D211" s="57">
        <f t="shared" ref="D211:J211" si="17">SUM(D185:D210)</f>
        <v>7072956.6500000004</v>
      </c>
      <c r="E211" s="57">
        <f t="shared" si="17"/>
        <v>6966562.1799999997</v>
      </c>
      <c r="F211" s="57">
        <f t="shared" si="17"/>
        <v>0</v>
      </c>
      <c r="G211" s="57">
        <f t="shared" si="17"/>
        <v>7163312.0899999999</v>
      </c>
      <c r="H211" s="57">
        <f t="shared" si="17"/>
        <v>7163312.0899999999</v>
      </c>
      <c r="I211" s="57">
        <f t="shared" si="17"/>
        <v>12565093.27</v>
      </c>
      <c r="J211" s="57">
        <f t="shared" si="17"/>
        <v>0</v>
      </c>
      <c r="K211" s="57">
        <f>SUM(K185:K205)</f>
        <v>0</v>
      </c>
      <c r="L211" s="20"/>
      <c r="M211" s="24"/>
    </row>
    <row r="212" spans="1:13" x14ac:dyDescent="0.2">
      <c r="A212" s="122"/>
      <c r="B212" s="56" t="s">
        <v>308</v>
      </c>
      <c r="C212" s="57">
        <f>SUM(C211,C184)</f>
        <v>19323451.25</v>
      </c>
      <c r="D212" s="57">
        <f>SUM(D211,D184)</f>
        <v>19032869.649999999</v>
      </c>
      <c r="E212" s="57">
        <f>SUM(E211,E184)</f>
        <v>14515387.18</v>
      </c>
      <c r="F212" s="57">
        <f t="shared" ref="F212:I212" si="18">SUM(F211,F184)</f>
        <v>0</v>
      </c>
      <c r="G212" s="57">
        <f t="shared" si="18"/>
        <v>15557093.09</v>
      </c>
      <c r="H212" s="57">
        <f t="shared" si="18"/>
        <v>13590069.09</v>
      </c>
      <c r="I212" s="57">
        <f t="shared" si="18"/>
        <v>19739350.27</v>
      </c>
      <c r="J212" s="57">
        <f>SUM(J211,J184)</f>
        <v>0</v>
      </c>
      <c r="K212" s="20"/>
      <c r="L212" s="20"/>
      <c r="M212" s="24"/>
    </row>
    <row r="213" spans="1:13" x14ac:dyDescent="0.2">
      <c r="A213" s="49"/>
      <c r="B213" s="59"/>
      <c r="C213" s="60"/>
      <c r="D213" s="60"/>
      <c r="E213" s="60"/>
      <c r="F213" s="60"/>
      <c r="G213" s="60"/>
      <c r="H213" s="60"/>
      <c r="I213" s="60"/>
      <c r="J213" s="60"/>
      <c r="K213" s="61"/>
      <c r="L213" s="61"/>
      <c r="M213" s="50"/>
    </row>
    <row r="214" spans="1:13" x14ac:dyDescent="0.2">
      <c r="A214" s="30"/>
      <c r="B214" s="62" t="s">
        <v>309</v>
      </c>
      <c r="C214" s="63">
        <f>SUM(C10,C30,C36,C46,C50,C59,C64,C82,C99,C124,C166,C212)</f>
        <v>136706078.5</v>
      </c>
      <c r="D214" s="63">
        <f t="shared" ref="D214:J214" si="19">SUM(D10,D30,D36,D46,D50,D59,D64,D82,D99,D124,D166,D212)</f>
        <v>134283370.54999998</v>
      </c>
      <c r="E214" s="63" t="e">
        <f t="shared" si="19"/>
        <v>#REF!</v>
      </c>
      <c r="F214" s="63" t="e">
        <f t="shared" si="19"/>
        <v>#REF!</v>
      </c>
      <c r="G214" s="63" t="e">
        <f t="shared" si="19"/>
        <v>#REF!</v>
      </c>
      <c r="H214" s="63" t="e">
        <f t="shared" si="19"/>
        <v>#REF!</v>
      </c>
      <c r="I214" s="63" t="e">
        <f t="shared" si="19"/>
        <v>#REF!</v>
      </c>
      <c r="J214" s="63">
        <f t="shared" si="19"/>
        <v>0</v>
      </c>
      <c r="K214" s="30"/>
    </row>
    <row r="215" spans="1:13" x14ac:dyDescent="0.2">
      <c r="B215" s="19" t="s">
        <v>310</v>
      </c>
      <c r="C215" s="20"/>
      <c r="D215" s="20"/>
      <c r="E215" s="20"/>
      <c r="F215" s="20"/>
      <c r="G215" s="20"/>
      <c r="H215" s="20"/>
      <c r="I215" s="20"/>
      <c r="J215" s="20"/>
      <c r="K215" s="20"/>
    </row>
    <row r="216" spans="1:13" x14ac:dyDescent="0.2">
      <c r="B216" s="19" t="s">
        <v>311</v>
      </c>
      <c r="C216" s="20"/>
      <c r="D216" s="20"/>
      <c r="E216" s="20"/>
      <c r="F216" s="20"/>
      <c r="G216" s="20"/>
      <c r="H216" s="20"/>
      <c r="I216" s="20"/>
      <c r="J216" s="20"/>
      <c r="K216" s="20"/>
    </row>
    <row r="217" spans="1:13" x14ac:dyDescent="0.2">
      <c r="B217" s="19" t="s">
        <v>312</v>
      </c>
      <c r="C217" s="20"/>
      <c r="D217" s="20"/>
      <c r="E217" s="20"/>
      <c r="F217" s="20"/>
      <c r="G217" s="20"/>
      <c r="H217" s="20"/>
      <c r="I217" s="20"/>
      <c r="J217" s="20"/>
      <c r="K217" s="20"/>
    </row>
    <row r="218" spans="1:13" x14ac:dyDescent="0.2">
      <c r="B218" s="19" t="s">
        <v>313</v>
      </c>
      <c r="C218" s="20"/>
      <c r="D218" s="20"/>
      <c r="E218" s="20"/>
      <c r="F218" s="20"/>
      <c r="G218" s="20"/>
      <c r="H218" s="20"/>
      <c r="I218" s="20"/>
      <c r="J218" s="20"/>
      <c r="K218" s="20"/>
    </row>
    <row r="219" spans="1:13" x14ac:dyDescent="0.2">
      <c r="A219" s="125" t="s">
        <v>2</v>
      </c>
      <c r="B219" s="19" t="s">
        <v>314</v>
      </c>
      <c r="C219" s="20">
        <v>472500</v>
      </c>
      <c r="D219" s="20">
        <v>472500</v>
      </c>
      <c r="E219" s="20"/>
      <c r="F219" s="20"/>
      <c r="G219" s="20"/>
      <c r="H219" s="20"/>
      <c r="I219" s="20"/>
      <c r="J219" s="20"/>
      <c r="K219" s="20"/>
      <c r="L219" s="20"/>
      <c r="M219" s="24"/>
    </row>
    <row r="220" spans="1:13" x14ac:dyDescent="0.2">
      <c r="A220" s="125"/>
      <c r="B220" s="19" t="s">
        <v>315</v>
      </c>
      <c r="C220" s="20">
        <v>1147709</v>
      </c>
      <c r="D220" s="20">
        <v>1138550</v>
      </c>
      <c r="E220" s="20"/>
      <c r="F220" s="20"/>
      <c r="G220" s="20"/>
      <c r="H220" s="20"/>
      <c r="I220" s="20"/>
      <c r="J220" s="20"/>
      <c r="K220" s="20"/>
      <c r="L220" s="20"/>
      <c r="M220" s="24"/>
    </row>
    <row r="221" spans="1:13" x14ac:dyDescent="0.2">
      <c r="A221" s="125"/>
      <c r="B221" s="19" t="s">
        <v>316</v>
      </c>
      <c r="C221" s="20">
        <v>221000</v>
      </c>
      <c r="D221" s="20">
        <v>201000</v>
      </c>
      <c r="E221" s="20"/>
      <c r="F221" s="20"/>
      <c r="G221" s="20"/>
      <c r="H221" s="20"/>
      <c r="I221" s="20"/>
      <c r="J221" s="20"/>
      <c r="K221" s="20"/>
      <c r="L221" s="20"/>
      <c r="M221" s="24"/>
    </row>
    <row r="222" spans="1:13" x14ac:dyDescent="0.2">
      <c r="A222" s="125"/>
      <c r="B222" s="19" t="s">
        <v>317</v>
      </c>
      <c r="C222" s="20">
        <v>121000</v>
      </c>
      <c r="D222" s="20">
        <v>70000</v>
      </c>
      <c r="E222" s="20"/>
      <c r="F222" s="20"/>
      <c r="G222" s="20"/>
      <c r="H222" s="20"/>
      <c r="I222" s="20"/>
      <c r="J222" s="20"/>
      <c r="K222" s="20"/>
      <c r="L222" s="20"/>
      <c r="M222" s="24"/>
    </row>
    <row r="223" spans="1:13" x14ac:dyDescent="0.2">
      <c r="A223" s="125"/>
      <c r="B223" s="19" t="s">
        <v>318</v>
      </c>
      <c r="C223" s="20">
        <v>51750</v>
      </c>
      <c r="D223" s="20">
        <v>45750</v>
      </c>
      <c r="E223" s="20"/>
      <c r="F223" s="20"/>
      <c r="G223" s="20"/>
      <c r="H223" s="20"/>
      <c r="I223" s="20"/>
      <c r="J223" s="20"/>
      <c r="K223" s="20"/>
      <c r="L223" s="20"/>
      <c r="M223" s="24"/>
    </row>
    <row r="224" spans="1:13" x14ac:dyDescent="0.2">
      <c r="A224" s="125"/>
      <c r="B224" s="35" t="s">
        <v>319</v>
      </c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4"/>
    </row>
    <row r="225" spans="1:13" x14ac:dyDescent="0.2">
      <c r="A225" s="30"/>
      <c r="B225" s="31" t="s">
        <v>24</v>
      </c>
      <c r="C225" s="32">
        <f>SUM(C219:C224)</f>
        <v>2013959</v>
      </c>
      <c r="D225" s="32">
        <f>SUM(D219:D224)</f>
        <v>1927800</v>
      </c>
      <c r="E225" s="32">
        <f t="shared" ref="E225:J225" si="20">SUM(E219:E224)</f>
        <v>0</v>
      </c>
      <c r="F225" s="32">
        <f t="shared" si="20"/>
        <v>0</v>
      </c>
      <c r="G225" s="32">
        <f t="shared" si="20"/>
        <v>0</v>
      </c>
      <c r="H225" s="32">
        <f t="shared" si="20"/>
        <v>0</v>
      </c>
      <c r="I225" s="32">
        <f t="shared" si="20"/>
        <v>0</v>
      </c>
      <c r="J225" s="32">
        <f t="shared" si="20"/>
        <v>0</v>
      </c>
      <c r="K225" s="33"/>
      <c r="L225" s="33"/>
      <c r="M225" s="34"/>
    </row>
    <row r="226" spans="1:13" x14ac:dyDescent="0.2">
      <c r="A226" s="126" t="s">
        <v>320</v>
      </c>
      <c r="B226" s="19" t="s">
        <v>321</v>
      </c>
      <c r="C226" s="20">
        <v>1200000</v>
      </c>
      <c r="D226" s="20">
        <v>1440000</v>
      </c>
      <c r="E226" s="20"/>
      <c r="F226" s="20"/>
      <c r="G226" s="20"/>
      <c r="H226" s="20">
        <v>1500000</v>
      </c>
      <c r="I226" s="20">
        <v>1500000</v>
      </c>
      <c r="J226" s="20"/>
      <c r="K226" s="20"/>
      <c r="L226" s="20"/>
      <c r="M226" s="24"/>
    </row>
    <row r="227" spans="1:13" x14ac:dyDescent="0.2">
      <c r="A227" s="127"/>
      <c r="B227" s="19" t="s">
        <v>322</v>
      </c>
      <c r="C227" s="20">
        <v>100000</v>
      </c>
      <c r="D227" s="20"/>
      <c r="E227" s="20"/>
      <c r="F227" s="20"/>
      <c r="G227" s="20"/>
      <c r="H227" s="20">
        <v>0</v>
      </c>
      <c r="I227" s="20"/>
      <c r="J227" s="20"/>
      <c r="K227" s="20"/>
      <c r="L227" s="20"/>
      <c r="M227" s="24"/>
    </row>
    <row r="228" spans="1:13" x14ac:dyDescent="0.2">
      <c r="A228" s="127"/>
      <c r="B228" s="19" t="s">
        <v>323</v>
      </c>
      <c r="C228" s="20">
        <v>40000</v>
      </c>
      <c r="D228" s="20">
        <v>100000</v>
      </c>
      <c r="E228" s="20"/>
      <c r="F228" s="20"/>
      <c r="G228" s="20"/>
      <c r="H228" s="20">
        <v>0</v>
      </c>
      <c r="I228" s="20"/>
      <c r="J228" s="20"/>
      <c r="K228" s="20"/>
      <c r="L228" s="20"/>
      <c r="M228" s="24"/>
    </row>
    <row r="229" spans="1:13" x14ac:dyDescent="0.2">
      <c r="A229" s="127"/>
      <c r="B229" s="35" t="s">
        <v>324</v>
      </c>
      <c r="C229" s="20">
        <v>100000</v>
      </c>
      <c r="D229" s="20"/>
      <c r="E229" s="20"/>
      <c r="F229" s="20"/>
      <c r="G229" s="20"/>
      <c r="H229" s="20">
        <v>0</v>
      </c>
      <c r="I229" s="20"/>
      <c r="J229" s="20"/>
      <c r="K229" s="20"/>
      <c r="L229" s="20"/>
      <c r="M229" s="24"/>
    </row>
    <row r="230" spans="1:13" x14ac:dyDescent="0.2">
      <c r="A230" s="127"/>
      <c r="B230" s="19" t="s">
        <v>325</v>
      </c>
      <c r="C230" s="20"/>
      <c r="D230" s="20">
        <v>320000</v>
      </c>
      <c r="E230" s="20"/>
      <c r="F230" s="20"/>
      <c r="G230" s="20"/>
      <c r="H230" s="20">
        <v>0</v>
      </c>
      <c r="I230" s="20"/>
      <c r="J230" s="20"/>
      <c r="K230" s="20"/>
      <c r="L230" s="20"/>
      <c r="M230" s="24"/>
    </row>
    <row r="231" spans="1:13" x14ac:dyDescent="0.2">
      <c r="A231" s="30"/>
      <c r="B231" s="31" t="s">
        <v>24</v>
      </c>
      <c r="C231" s="32">
        <f>SUM(C226:C230)</f>
        <v>1440000</v>
      </c>
      <c r="D231" s="32">
        <f t="shared" ref="D231:J231" si="21">SUM(D226:D230)</f>
        <v>1860000</v>
      </c>
      <c r="E231" s="32">
        <f t="shared" si="21"/>
        <v>0</v>
      </c>
      <c r="F231" s="32">
        <f t="shared" si="21"/>
        <v>0</v>
      </c>
      <c r="G231" s="32">
        <f t="shared" si="21"/>
        <v>0</v>
      </c>
      <c r="H231" s="32">
        <f t="shared" si="21"/>
        <v>1500000</v>
      </c>
      <c r="I231" s="32">
        <f t="shared" si="21"/>
        <v>1500000</v>
      </c>
      <c r="J231" s="32">
        <f t="shared" si="21"/>
        <v>0</v>
      </c>
      <c r="K231" s="33"/>
      <c r="L231" s="33"/>
      <c r="M231" s="34"/>
    </row>
    <row r="232" spans="1:13" ht="15" customHeight="1" x14ac:dyDescent="0.2">
      <c r="A232" s="128" t="s">
        <v>326</v>
      </c>
      <c r="B232" s="35" t="s">
        <v>327</v>
      </c>
      <c r="C232" s="20">
        <v>30000</v>
      </c>
      <c r="D232" s="20"/>
      <c r="E232" s="20"/>
      <c r="F232" s="20" t="e">
        <f>'[8]Budget and Actuals'!$B$3</f>
        <v>#REF!</v>
      </c>
      <c r="G232" s="20" t="e">
        <f>'[8]Budget and Actuals'!$C$3</f>
        <v>#REF!</v>
      </c>
      <c r="H232" s="20">
        <v>29050</v>
      </c>
      <c r="I232" s="20"/>
      <c r="J232" s="20"/>
      <c r="K232" s="20"/>
      <c r="L232" s="20"/>
      <c r="M232" s="24"/>
    </row>
    <row r="233" spans="1:13" x14ac:dyDescent="0.2">
      <c r="A233" s="129"/>
      <c r="B233" s="19" t="s">
        <v>328</v>
      </c>
      <c r="C233" s="20">
        <v>202500</v>
      </c>
      <c r="D233" s="20">
        <v>100000</v>
      </c>
      <c r="E233" s="20"/>
      <c r="F233" s="20" t="e">
        <f>'[8]Budget and Actuals'!$B$5</f>
        <v>#REF!</v>
      </c>
      <c r="G233" s="20" t="e">
        <f>'[8]Budget and Actuals'!$C$5</f>
        <v>#REF!</v>
      </c>
      <c r="H233" s="20"/>
      <c r="I233" s="20"/>
      <c r="J233" s="20"/>
      <c r="K233" s="20"/>
      <c r="L233" s="20"/>
      <c r="M233" s="24"/>
    </row>
    <row r="234" spans="1:13" x14ac:dyDescent="0.2">
      <c r="A234" s="129"/>
      <c r="B234" s="35" t="s">
        <v>329</v>
      </c>
      <c r="C234" s="20">
        <v>30000</v>
      </c>
      <c r="D234" s="20"/>
      <c r="E234" s="20"/>
      <c r="F234" s="20" t="e">
        <f>'[8]Budget and Actuals'!$B$4</f>
        <v>#REF!</v>
      </c>
      <c r="G234" s="20" t="e">
        <f>'[8]Budget and Actuals'!$C$4</f>
        <v>#REF!</v>
      </c>
      <c r="H234" s="20"/>
      <c r="I234" s="20"/>
      <c r="J234" s="20"/>
      <c r="K234" s="20"/>
      <c r="L234" s="20"/>
      <c r="M234" s="24"/>
    </row>
    <row r="235" spans="1:13" x14ac:dyDescent="0.2">
      <c r="A235" s="129"/>
      <c r="B235" s="35" t="s">
        <v>330</v>
      </c>
      <c r="C235" s="20">
        <v>0</v>
      </c>
      <c r="D235" s="20">
        <v>0</v>
      </c>
      <c r="E235" s="20"/>
      <c r="F235" s="20" t="e">
        <f>'[8]Budget and Actuals'!$B$6</f>
        <v>#REF!</v>
      </c>
      <c r="G235" s="20" t="e">
        <f>'[8]Budget and Actuals'!$C$6</f>
        <v>#REF!</v>
      </c>
      <c r="H235" s="20"/>
      <c r="I235" s="20"/>
      <c r="J235" s="20"/>
      <c r="K235" s="20"/>
      <c r="L235" s="20"/>
      <c r="M235" s="24"/>
    </row>
    <row r="236" spans="1:13" x14ac:dyDescent="0.2">
      <c r="A236" s="129"/>
      <c r="B236" s="19" t="s">
        <v>331</v>
      </c>
      <c r="C236" s="20">
        <v>18600</v>
      </c>
      <c r="D236" s="20">
        <v>30000</v>
      </c>
      <c r="E236" s="20"/>
      <c r="F236" s="20" t="e">
        <f>'[8]Budget and Actuals'!$B$7</f>
        <v>#REF!</v>
      </c>
      <c r="G236" s="20" t="e">
        <f>'[8]Budget and Actuals'!$C$7</f>
        <v>#REF!</v>
      </c>
      <c r="H236" s="20"/>
      <c r="I236" s="20"/>
      <c r="J236" s="20"/>
      <c r="K236" s="20"/>
      <c r="L236" s="20"/>
      <c r="M236" s="24"/>
    </row>
    <row r="237" spans="1:13" x14ac:dyDescent="0.2">
      <c r="A237" s="129"/>
      <c r="B237" s="19" t="s">
        <v>332</v>
      </c>
      <c r="C237" s="20">
        <v>112500</v>
      </c>
      <c r="D237" s="20"/>
      <c r="E237" s="20"/>
      <c r="F237" s="20" t="e">
        <f>'[8]Budget and Actuals'!$B$8</f>
        <v>#REF!</v>
      </c>
      <c r="G237" s="20" t="e">
        <f>'[8]Budget and Actuals'!$C$8</f>
        <v>#REF!</v>
      </c>
      <c r="H237" s="20"/>
      <c r="I237" s="20"/>
      <c r="J237" s="20"/>
      <c r="K237" s="20"/>
      <c r="L237" s="20"/>
      <c r="M237" s="24"/>
    </row>
    <row r="238" spans="1:13" x14ac:dyDescent="0.2">
      <c r="A238" s="129"/>
      <c r="B238" s="19" t="s">
        <v>333</v>
      </c>
      <c r="C238" s="20">
        <v>18500</v>
      </c>
      <c r="D238" s="20">
        <v>76000</v>
      </c>
      <c r="E238" s="20"/>
      <c r="F238" s="20">
        <v>95300</v>
      </c>
      <c r="G238" s="20" t="e">
        <f>'[8]Budget and Actuals'!$C$9</f>
        <v>#REF!</v>
      </c>
      <c r="H238" s="20">
        <v>65000</v>
      </c>
      <c r="I238" s="20">
        <v>65000</v>
      </c>
      <c r="J238" s="20"/>
      <c r="K238" s="20"/>
      <c r="L238" s="20"/>
      <c r="M238" s="24"/>
    </row>
    <row r="239" spans="1:13" x14ac:dyDescent="0.2">
      <c r="A239" s="129"/>
      <c r="B239" s="19" t="s">
        <v>334</v>
      </c>
      <c r="C239" s="20">
        <v>9000</v>
      </c>
      <c r="D239" s="20">
        <v>8000</v>
      </c>
      <c r="E239" s="20"/>
      <c r="F239" s="20" t="e">
        <f>'[8]Budget and Actuals'!$B$12</f>
        <v>#REF!</v>
      </c>
      <c r="G239" s="20" t="e">
        <f>'[8]Budget and Actuals'!$C$12</f>
        <v>#REF!</v>
      </c>
      <c r="H239" s="20"/>
      <c r="I239" s="20"/>
      <c r="J239" s="20"/>
      <c r="K239" s="20"/>
      <c r="L239" s="20"/>
      <c r="M239" s="24"/>
    </row>
    <row r="240" spans="1:13" x14ac:dyDescent="0.2">
      <c r="A240" s="129"/>
      <c r="B240" s="19" t="s">
        <v>335</v>
      </c>
      <c r="C240" s="20">
        <v>45000</v>
      </c>
      <c r="D240" s="20">
        <v>56000</v>
      </c>
      <c r="E240" s="20"/>
      <c r="F240" s="20" t="e">
        <f>'[8]Budget and Actuals'!$B$13</f>
        <v>#REF!</v>
      </c>
      <c r="G240" s="20" t="e">
        <f>'[8]Budget and Actuals'!$C$13</f>
        <v>#REF!</v>
      </c>
      <c r="H240" s="20"/>
      <c r="I240" s="20"/>
      <c r="J240" s="20"/>
      <c r="K240" s="20"/>
      <c r="L240" s="20"/>
      <c r="M240" s="24"/>
    </row>
    <row r="241" spans="1:13" x14ac:dyDescent="0.2">
      <c r="A241" s="129"/>
      <c r="B241" s="19" t="s">
        <v>336</v>
      </c>
      <c r="C241" s="20">
        <v>115000</v>
      </c>
      <c r="D241" s="20">
        <v>103000</v>
      </c>
      <c r="E241" s="20"/>
      <c r="F241" s="20" t="e">
        <f>'[8]Budget and Actuals'!$B$14</f>
        <v>#REF!</v>
      </c>
      <c r="G241" s="20" t="e">
        <f>'[8]Budget and Actuals'!$C$14</f>
        <v>#REF!</v>
      </c>
      <c r="H241" s="20">
        <v>30000</v>
      </c>
      <c r="I241" s="20">
        <v>30000</v>
      </c>
      <c r="J241" s="20"/>
      <c r="K241" s="20"/>
      <c r="L241" s="20"/>
      <c r="M241" s="24"/>
    </row>
    <row r="242" spans="1:13" x14ac:dyDescent="0.2">
      <c r="A242" s="129"/>
      <c r="B242" s="56" t="s">
        <v>337</v>
      </c>
      <c r="C242" s="57">
        <f>SUM(C232:C241)</f>
        <v>581100</v>
      </c>
      <c r="D242" s="57">
        <f t="shared" ref="D242:J242" si="22">SUM(D232:D241)</f>
        <v>373000</v>
      </c>
      <c r="E242" s="57">
        <f t="shared" si="22"/>
        <v>0</v>
      </c>
      <c r="F242" s="57" t="e">
        <f t="shared" si="22"/>
        <v>#REF!</v>
      </c>
      <c r="G242" s="57" t="e">
        <f t="shared" si="22"/>
        <v>#REF!</v>
      </c>
      <c r="H242" s="57">
        <f t="shared" si="22"/>
        <v>124050</v>
      </c>
      <c r="I242" s="57">
        <f t="shared" si="22"/>
        <v>95000</v>
      </c>
      <c r="J242" s="57">
        <f t="shared" si="22"/>
        <v>0</v>
      </c>
      <c r="K242" s="20"/>
      <c r="L242" s="20"/>
      <c r="M242" s="24"/>
    </row>
    <row r="243" spans="1:13" x14ac:dyDescent="0.2">
      <c r="A243" s="129"/>
      <c r="B243" s="19" t="s">
        <v>338</v>
      </c>
      <c r="C243" s="20"/>
      <c r="D243" s="20"/>
      <c r="E243" s="20"/>
      <c r="F243" s="20" t="e">
        <f>'[8]Budget and Actuals'!$B$17</f>
        <v>#REF!</v>
      </c>
      <c r="G243" s="20" t="e">
        <f>'[8]Budget and Actuals'!$C$17</f>
        <v>#REF!</v>
      </c>
      <c r="H243" s="20"/>
      <c r="I243" s="20"/>
      <c r="J243" s="20"/>
      <c r="K243" s="20"/>
      <c r="L243" s="20"/>
      <c r="M243" s="24"/>
    </row>
    <row r="244" spans="1:13" x14ac:dyDescent="0.2">
      <c r="A244" s="129"/>
      <c r="B244" s="19" t="s">
        <v>339</v>
      </c>
      <c r="C244" s="20"/>
      <c r="D244" s="20">
        <v>20000</v>
      </c>
      <c r="E244" s="20"/>
      <c r="F244" s="20" t="e">
        <f>'[8]Budget and Actuals'!$B$18</f>
        <v>#REF!</v>
      </c>
      <c r="G244" s="20" t="e">
        <f>'[8]Budget and Actuals'!$C$18</f>
        <v>#REF!</v>
      </c>
      <c r="H244" s="20"/>
      <c r="I244" s="20"/>
      <c r="J244" s="20"/>
      <c r="K244" s="20"/>
      <c r="L244" s="20"/>
      <c r="M244" s="24"/>
    </row>
    <row r="245" spans="1:13" x14ac:dyDescent="0.2">
      <c r="A245" s="129"/>
      <c r="B245" s="19" t="s">
        <v>340</v>
      </c>
      <c r="C245" s="20">
        <v>45000</v>
      </c>
      <c r="D245" s="20">
        <v>20000</v>
      </c>
      <c r="E245" s="20"/>
      <c r="F245" s="20" t="e">
        <f>'[8]Budget and Actuals'!$B$19</f>
        <v>#REF!</v>
      </c>
      <c r="G245" s="20" t="e">
        <f>'[8]Budget and Actuals'!$C$19</f>
        <v>#REF!</v>
      </c>
      <c r="H245" s="20"/>
      <c r="I245" s="20"/>
      <c r="J245" s="20"/>
      <c r="K245" s="20"/>
      <c r="L245" s="20"/>
      <c r="M245" s="24"/>
    </row>
    <row r="246" spans="1:13" x14ac:dyDescent="0.2">
      <c r="A246" s="129"/>
      <c r="B246" s="56" t="s">
        <v>341</v>
      </c>
      <c r="C246" s="57">
        <f>SUM(C243:C245)</f>
        <v>45000</v>
      </c>
      <c r="D246" s="57">
        <f t="shared" ref="D246:J246" si="23">SUM(D243:D245)</f>
        <v>40000</v>
      </c>
      <c r="E246" s="57">
        <f t="shared" si="23"/>
        <v>0</v>
      </c>
      <c r="F246" s="57" t="e">
        <f t="shared" si="23"/>
        <v>#REF!</v>
      </c>
      <c r="G246" s="57" t="e">
        <f t="shared" si="23"/>
        <v>#REF!</v>
      </c>
      <c r="H246" s="57">
        <f t="shared" si="23"/>
        <v>0</v>
      </c>
      <c r="I246" s="57">
        <f t="shared" si="23"/>
        <v>0</v>
      </c>
      <c r="J246" s="57">
        <f t="shared" si="23"/>
        <v>0</v>
      </c>
      <c r="K246" s="20"/>
      <c r="L246" s="20"/>
      <c r="M246" s="24"/>
    </row>
    <row r="247" spans="1:13" x14ac:dyDescent="0.2">
      <c r="A247" s="129"/>
      <c r="B247" s="19" t="s">
        <v>342</v>
      </c>
      <c r="C247" s="20">
        <v>20000</v>
      </c>
      <c r="D247" s="20"/>
      <c r="E247" s="20"/>
      <c r="F247" s="20" t="e">
        <f>'[8]Budget and Actuals'!$B$22</f>
        <v>#REF!</v>
      </c>
      <c r="G247" s="20" t="e">
        <f>'[8]Budget and Actuals'!$C$22</f>
        <v>#REF!</v>
      </c>
      <c r="H247" s="20"/>
      <c r="I247" s="20"/>
      <c r="J247" s="20"/>
      <c r="K247" s="20"/>
      <c r="L247" s="20"/>
      <c r="M247" s="24"/>
    </row>
    <row r="248" spans="1:13" x14ac:dyDescent="0.2">
      <c r="A248" s="129"/>
      <c r="B248" s="19" t="s">
        <v>343</v>
      </c>
      <c r="C248" s="20">
        <v>10000</v>
      </c>
      <c r="D248" s="20"/>
      <c r="E248" s="20"/>
      <c r="F248" s="20" t="e">
        <f>'[8]Budget and Actuals'!$B$23</f>
        <v>#REF!</v>
      </c>
      <c r="G248" s="20" t="e">
        <f>'[8]Budget and Actuals'!$C$23</f>
        <v>#REF!</v>
      </c>
      <c r="H248" s="20">
        <v>102000</v>
      </c>
      <c r="I248" s="20">
        <v>102000</v>
      </c>
      <c r="J248" s="20"/>
      <c r="K248" s="20"/>
      <c r="L248" s="20"/>
      <c r="M248" s="24"/>
    </row>
    <row r="249" spans="1:13" x14ac:dyDescent="0.2">
      <c r="A249" s="129"/>
      <c r="B249" s="19" t="s">
        <v>344</v>
      </c>
      <c r="C249" s="20">
        <v>98250</v>
      </c>
      <c r="D249" s="20">
        <v>38000</v>
      </c>
      <c r="E249" s="20"/>
      <c r="F249" s="20" t="e">
        <f>'[8]Budget and Actuals'!$B$24</f>
        <v>#REF!</v>
      </c>
      <c r="G249" s="20" t="e">
        <f>'[8]Budget and Actuals'!$C$24</f>
        <v>#REF!</v>
      </c>
      <c r="H249" s="20"/>
      <c r="I249" s="20"/>
      <c r="J249" s="20"/>
      <c r="K249" s="20"/>
      <c r="L249" s="20"/>
      <c r="M249" s="24"/>
    </row>
    <row r="250" spans="1:13" x14ac:dyDescent="0.2">
      <c r="A250" s="129"/>
      <c r="B250" s="19" t="s">
        <v>345</v>
      </c>
      <c r="C250" s="20">
        <v>156750</v>
      </c>
      <c r="D250" s="20">
        <v>127000</v>
      </c>
      <c r="E250" s="20"/>
      <c r="F250" s="20" t="e">
        <f>'[8]Budget and Actuals'!$B$25</f>
        <v>#REF!</v>
      </c>
      <c r="G250" s="20" t="e">
        <f>'[8]Budget and Actuals'!$C$25</f>
        <v>#REF!</v>
      </c>
      <c r="H250" s="20">
        <v>49000</v>
      </c>
      <c r="I250" s="20"/>
      <c r="J250" s="20"/>
      <c r="K250" s="20"/>
      <c r="L250" s="20"/>
      <c r="M250" s="24"/>
    </row>
    <row r="251" spans="1:13" x14ac:dyDescent="0.2">
      <c r="A251" s="129"/>
      <c r="B251" s="19" t="s">
        <v>346</v>
      </c>
      <c r="C251" s="20">
        <v>30000</v>
      </c>
      <c r="D251" s="20">
        <v>20000</v>
      </c>
      <c r="E251" s="20"/>
      <c r="F251" s="20" t="e">
        <f>'[8]Budget and Actuals'!$B$26</f>
        <v>#REF!</v>
      </c>
      <c r="G251" s="20" t="e">
        <f>'[8]Budget and Actuals'!$C$26</f>
        <v>#REF!</v>
      </c>
      <c r="H251" s="20"/>
      <c r="I251" s="20"/>
      <c r="J251" s="20"/>
      <c r="K251" s="20"/>
      <c r="L251" s="20"/>
      <c r="M251" s="24"/>
    </row>
    <row r="252" spans="1:13" x14ac:dyDescent="0.2">
      <c r="A252" s="129"/>
      <c r="B252" s="19" t="s">
        <v>347</v>
      </c>
      <c r="C252" s="20">
        <v>30000</v>
      </c>
      <c r="D252" s="20">
        <v>30000</v>
      </c>
      <c r="E252" s="20"/>
      <c r="F252" s="20" t="e">
        <f>'[8]Budget and Actuals'!$B$27</f>
        <v>#REF!</v>
      </c>
      <c r="G252" s="20" t="e">
        <f>'[8]Budget and Actuals'!$C$27</f>
        <v>#REF!</v>
      </c>
      <c r="H252" s="20">
        <v>10000</v>
      </c>
      <c r="I252" s="20">
        <v>10000</v>
      </c>
      <c r="J252" s="20"/>
      <c r="K252" s="20"/>
      <c r="L252" s="20"/>
      <c r="M252" s="24"/>
    </row>
    <row r="253" spans="1:13" x14ac:dyDescent="0.2">
      <c r="A253" s="129"/>
      <c r="B253" s="19" t="s">
        <v>348</v>
      </c>
      <c r="C253" s="20">
        <v>30000</v>
      </c>
      <c r="D253" s="20">
        <v>60000</v>
      </c>
      <c r="E253" s="20"/>
      <c r="F253" s="20" t="e">
        <f>'[8]Budget and Actuals'!$B$28</f>
        <v>#REF!</v>
      </c>
      <c r="G253" s="20" t="e">
        <f>'[8]Budget and Actuals'!$C$28</f>
        <v>#REF!</v>
      </c>
      <c r="H253" s="20">
        <v>42000</v>
      </c>
      <c r="I253" s="20"/>
      <c r="J253" s="20"/>
      <c r="K253" s="20"/>
      <c r="L253" s="20"/>
      <c r="M253" s="24"/>
    </row>
    <row r="254" spans="1:13" x14ac:dyDescent="0.2">
      <c r="A254" s="129"/>
      <c r="B254" s="56" t="s">
        <v>349</v>
      </c>
      <c r="C254" s="57">
        <f>SUM(C247:C253)</f>
        <v>375000</v>
      </c>
      <c r="D254" s="57">
        <f t="shared" ref="D254:J254" si="24">SUM(D247:D253)</f>
        <v>275000</v>
      </c>
      <c r="E254" s="57">
        <f t="shared" si="24"/>
        <v>0</v>
      </c>
      <c r="F254" s="57" t="e">
        <f t="shared" si="24"/>
        <v>#REF!</v>
      </c>
      <c r="G254" s="57" t="e">
        <f t="shared" si="24"/>
        <v>#REF!</v>
      </c>
      <c r="H254" s="57">
        <f t="shared" si="24"/>
        <v>203000</v>
      </c>
      <c r="I254" s="57">
        <f t="shared" si="24"/>
        <v>112000</v>
      </c>
      <c r="J254" s="57">
        <f t="shared" si="24"/>
        <v>0</v>
      </c>
      <c r="K254" s="20"/>
      <c r="L254" s="20"/>
      <c r="M254" s="24"/>
    </row>
    <row r="255" spans="1:13" x14ac:dyDescent="0.2">
      <c r="A255" s="129"/>
      <c r="B255" s="35" t="s">
        <v>350</v>
      </c>
      <c r="C255" s="20"/>
      <c r="D255" s="20"/>
      <c r="E255" s="20"/>
      <c r="F255" s="20" t="e">
        <f>'[8]Budget and Actuals'!$B$31</f>
        <v>#REF!</v>
      </c>
      <c r="G255" s="20" t="e">
        <f>'[8]Budget and Actuals'!$C$31</f>
        <v>#REF!</v>
      </c>
      <c r="H255" s="20">
        <v>20000</v>
      </c>
      <c r="I255" s="20">
        <v>20000</v>
      </c>
      <c r="J255" s="20"/>
      <c r="K255" s="20"/>
      <c r="L255" s="20"/>
      <c r="M255" s="24"/>
    </row>
    <row r="256" spans="1:13" x14ac:dyDescent="0.2">
      <c r="A256" s="129"/>
      <c r="B256" s="19" t="s">
        <v>351</v>
      </c>
      <c r="C256" s="20">
        <v>11500</v>
      </c>
      <c r="D256" s="20">
        <v>11500</v>
      </c>
      <c r="E256" s="20"/>
      <c r="F256" s="20" t="e">
        <f>'[8]Budget and Actuals'!$B$32</f>
        <v>#REF!</v>
      </c>
      <c r="G256" s="20" t="e">
        <f>'[8]Budget and Actuals'!$C$32</f>
        <v>#REF!</v>
      </c>
      <c r="H256" s="20"/>
      <c r="I256" s="20"/>
      <c r="J256" s="20"/>
      <c r="K256" s="20"/>
      <c r="L256" s="20"/>
      <c r="M256" s="24"/>
    </row>
    <row r="257" spans="1:13" x14ac:dyDescent="0.2">
      <c r="A257" s="129"/>
      <c r="B257" s="19" t="s">
        <v>352</v>
      </c>
      <c r="C257" s="20"/>
      <c r="D257" s="20"/>
      <c r="E257" s="20"/>
      <c r="F257" s="20" t="e">
        <f>'[8]Budget and Actuals'!$B$33</f>
        <v>#REF!</v>
      </c>
      <c r="G257" s="20" t="e">
        <f>'[8]Budget and Actuals'!$C$33</f>
        <v>#REF!</v>
      </c>
      <c r="H257" s="20">
        <v>9000</v>
      </c>
      <c r="I257" s="20">
        <v>9000</v>
      </c>
      <c r="J257" s="20"/>
      <c r="K257" s="20"/>
      <c r="L257" s="20"/>
      <c r="M257" s="24"/>
    </row>
    <row r="258" spans="1:13" x14ac:dyDescent="0.2">
      <c r="A258" s="129"/>
      <c r="B258" s="19" t="s">
        <v>353</v>
      </c>
      <c r="C258" s="20"/>
      <c r="D258" s="20"/>
      <c r="E258" s="20"/>
      <c r="F258" s="20" t="e">
        <f>'[8]Budget and Actuals'!$B$34</f>
        <v>#REF!</v>
      </c>
      <c r="G258" s="20" t="e">
        <f>'[8]Budget and Actuals'!$C$34</f>
        <v>#REF!</v>
      </c>
      <c r="H258" s="20">
        <v>15000</v>
      </c>
      <c r="I258" s="20">
        <v>15000</v>
      </c>
      <c r="J258" s="20"/>
      <c r="K258" s="20"/>
      <c r="L258" s="20"/>
      <c r="M258" s="24"/>
    </row>
    <row r="259" spans="1:13" x14ac:dyDescent="0.2">
      <c r="A259" s="129"/>
      <c r="B259" s="19" t="s">
        <v>354</v>
      </c>
      <c r="C259" s="20">
        <v>0</v>
      </c>
      <c r="D259" s="20">
        <v>0</v>
      </c>
      <c r="E259" s="20"/>
      <c r="F259" s="20" t="e">
        <f>'[8]Budget and Actuals'!$B$35</f>
        <v>#REF!</v>
      </c>
      <c r="G259" s="20" t="e">
        <f>'[8]Budget and Actuals'!$C$35</f>
        <v>#REF!</v>
      </c>
      <c r="H259" s="20">
        <v>40000</v>
      </c>
      <c r="I259" s="20">
        <v>40000</v>
      </c>
      <c r="J259" s="20"/>
      <c r="K259" s="20"/>
      <c r="L259" s="20"/>
      <c r="M259" s="24"/>
    </row>
    <row r="260" spans="1:13" x14ac:dyDescent="0.2">
      <c r="A260" s="129"/>
      <c r="B260" s="19" t="s">
        <v>355</v>
      </c>
      <c r="C260" s="20">
        <v>16000</v>
      </c>
      <c r="D260" s="20">
        <v>16000</v>
      </c>
      <c r="E260" s="20"/>
      <c r="F260" s="20" t="e">
        <f>'[8]Budget and Actuals'!$B$36</f>
        <v>#REF!</v>
      </c>
      <c r="G260" s="20" t="e">
        <f>'[8]Budget and Actuals'!$C$36</f>
        <v>#REF!</v>
      </c>
      <c r="H260" s="20"/>
      <c r="I260" s="20"/>
      <c r="J260" s="20"/>
      <c r="K260" s="20"/>
      <c r="L260" s="20"/>
      <c r="M260" s="24"/>
    </row>
    <row r="261" spans="1:13" x14ac:dyDescent="0.2">
      <c r="A261" s="129"/>
      <c r="B261" s="56" t="s">
        <v>356</v>
      </c>
      <c r="C261" s="57">
        <f>SUM(C255:C260)</f>
        <v>27500</v>
      </c>
      <c r="D261" s="57">
        <f t="shared" ref="D261:J261" si="25">SUM(D255:D260)</f>
        <v>27500</v>
      </c>
      <c r="E261" s="57">
        <f t="shared" si="25"/>
        <v>0</v>
      </c>
      <c r="F261" s="57" t="e">
        <f t="shared" si="25"/>
        <v>#REF!</v>
      </c>
      <c r="G261" s="57" t="e">
        <f t="shared" si="25"/>
        <v>#REF!</v>
      </c>
      <c r="H261" s="57">
        <f t="shared" si="25"/>
        <v>84000</v>
      </c>
      <c r="I261" s="57">
        <f t="shared" si="25"/>
        <v>84000</v>
      </c>
      <c r="J261" s="57">
        <f t="shared" si="25"/>
        <v>0</v>
      </c>
      <c r="K261" s="20"/>
      <c r="L261" s="20"/>
      <c r="M261" s="24"/>
    </row>
    <row r="262" spans="1:13" x14ac:dyDescent="0.2">
      <c r="A262" s="129"/>
      <c r="B262" s="19" t="s">
        <v>357</v>
      </c>
      <c r="C262" s="20">
        <v>215000</v>
      </c>
      <c r="D262" s="20">
        <v>221000</v>
      </c>
      <c r="E262" s="20"/>
      <c r="F262" s="20" t="e">
        <f>'[8]Budget and Actuals'!$B$39</f>
        <v>#REF!</v>
      </c>
      <c r="G262" s="20" t="e">
        <f>'[8]Budget and Actuals'!$C$39</f>
        <v>#REF!</v>
      </c>
      <c r="H262" s="118">
        <v>901000</v>
      </c>
      <c r="I262" s="118">
        <v>901000</v>
      </c>
      <c r="J262" s="20"/>
      <c r="K262" s="20"/>
      <c r="L262" s="20"/>
      <c r="M262" s="24"/>
    </row>
    <row r="263" spans="1:13" x14ac:dyDescent="0.2">
      <c r="A263" s="129"/>
      <c r="B263" s="19" t="s">
        <v>358</v>
      </c>
      <c r="C263" s="20">
        <v>225000</v>
      </c>
      <c r="D263" s="20">
        <v>338000</v>
      </c>
      <c r="E263" s="20"/>
      <c r="F263" s="20" t="e">
        <f>'[8]Budget and Actuals'!$B$40</f>
        <v>#REF!</v>
      </c>
      <c r="G263" s="20" t="e">
        <f>'[8]Budget and Actuals'!$C$40</f>
        <v>#REF!</v>
      </c>
      <c r="H263" s="119"/>
      <c r="I263" s="119"/>
      <c r="J263" s="20"/>
      <c r="K263" s="20"/>
      <c r="L263" s="20"/>
      <c r="M263" s="24"/>
    </row>
    <row r="264" spans="1:13" x14ac:dyDescent="0.2">
      <c r="A264" s="129"/>
      <c r="B264" s="19" t="s">
        <v>359</v>
      </c>
      <c r="C264" s="20">
        <v>337500</v>
      </c>
      <c r="D264" s="20">
        <v>342500</v>
      </c>
      <c r="E264" s="20"/>
      <c r="F264" s="20" t="e">
        <f>'[8]Budget and Actuals'!$B$41</f>
        <v>#REF!</v>
      </c>
      <c r="G264" s="20" t="e">
        <f>'[8]Budget and Actuals'!$C$41</f>
        <v>#REF!</v>
      </c>
      <c r="H264" s="120"/>
      <c r="I264" s="120"/>
      <c r="J264" s="20"/>
      <c r="K264" s="20"/>
      <c r="L264" s="20"/>
      <c r="M264" s="24"/>
    </row>
    <row r="265" spans="1:13" x14ac:dyDescent="0.2">
      <c r="A265" s="129"/>
      <c r="B265" s="19" t="s">
        <v>360</v>
      </c>
      <c r="C265" s="20">
        <v>17000</v>
      </c>
      <c r="D265" s="20">
        <v>25000</v>
      </c>
      <c r="E265" s="20"/>
      <c r="F265" s="20" t="e">
        <f>'[8]Budget and Actuals'!$B$42</f>
        <v>#REF!</v>
      </c>
      <c r="G265" s="20" t="e">
        <f>'[8]Budget and Actuals'!$C$42</f>
        <v>#REF!</v>
      </c>
      <c r="H265" s="65">
        <v>60000</v>
      </c>
      <c r="I265" s="65">
        <v>60000</v>
      </c>
      <c r="J265" s="20"/>
      <c r="K265" s="20"/>
      <c r="L265" s="20"/>
      <c r="M265" s="24"/>
    </row>
    <row r="266" spans="1:13" x14ac:dyDescent="0.2">
      <c r="A266" s="129"/>
      <c r="B266" s="19" t="s">
        <v>361</v>
      </c>
      <c r="C266" s="20">
        <v>59290</v>
      </c>
      <c r="D266" s="20">
        <v>187000</v>
      </c>
      <c r="E266" s="20"/>
      <c r="F266" s="20" t="e">
        <f>'[8]Budget and Actuals'!$B$43</f>
        <v>#REF!</v>
      </c>
      <c r="G266" s="20" t="e">
        <f>'[8]Budget and Actuals'!$C$43</f>
        <v>#REF!</v>
      </c>
      <c r="H266" s="66">
        <v>105000</v>
      </c>
      <c r="I266" s="66">
        <v>105000</v>
      </c>
      <c r="J266" s="20"/>
      <c r="K266" s="20"/>
      <c r="L266" s="20"/>
      <c r="M266" s="24"/>
    </row>
    <row r="267" spans="1:13" x14ac:dyDescent="0.2">
      <c r="A267" s="129"/>
      <c r="B267" s="19" t="s">
        <v>362</v>
      </c>
      <c r="C267" s="20">
        <v>45000</v>
      </c>
      <c r="D267" s="20"/>
      <c r="E267" s="20"/>
      <c r="F267" s="20" t="e">
        <f>'[8]Budget and Actuals'!$B$44</f>
        <v>#REF!</v>
      </c>
      <c r="G267" s="20" t="e">
        <f>'[8]Budget and Actuals'!$C$44</f>
        <v>#REF!</v>
      </c>
      <c r="H267" s="20">
        <v>106400</v>
      </c>
      <c r="I267" s="20">
        <v>106400</v>
      </c>
      <c r="J267" s="20"/>
      <c r="K267" s="20"/>
      <c r="L267" s="20"/>
      <c r="M267" s="24"/>
    </row>
    <row r="268" spans="1:13" x14ac:dyDescent="0.2">
      <c r="A268" s="129"/>
      <c r="B268" s="56" t="s">
        <v>363</v>
      </c>
      <c r="C268" s="57">
        <f>SUM(C262:C267)</f>
        <v>898790</v>
      </c>
      <c r="D268" s="57">
        <f t="shared" ref="D268:J268" si="26">SUM(D262:D267)</f>
        <v>1113500</v>
      </c>
      <c r="E268" s="57">
        <f t="shared" si="26"/>
        <v>0</v>
      </c>
      <c r="F268" s="57" t="e">
        <f t="shared" si="26"/>
        <v>#REF!</v>
      </c>
      <c r="G268" s="57" t="e">
        <f t="shared" si="26"/>
        <v>#REF!</v>
      </c>
      <c r="H268" s="57">
        <f>SUM(H262:H267)</f>
        <v>1172400</v>
      </c>
      <c r="I268" s="57">
        <f>SUM(I262:I267)</f>
        <v>1172400</v>
      </c>
      <c r="J268" s="57">
        <f t="shared" si="26"/>
        <v>0</v>
      </c>
      <c r="K268" s="20"/>
      <c r="L268" s="20"/>
      <c r="M268" s="24"/>
    </row>
    <row r="269" spans="1:13" x14ac:dyDescent="0.2">
      <c r="A269" s="129"/>
      <c r="B269" s="19" t="s">
        <v>364</v>
      </c>
      <c r="C269" s="20">
        <v>54000</v>
      </c>
      <c r="D269" s="20">
        <v>40000</v>
      </c>
      <c r="E269" s="20"/>
      <c r="F269" s="20" t="e">
        <f>'[8]Budget and Actuals'!$B$47</f>
        <v>#REF!</v>
      </c>
      <c r="G269" s="20" t="e">
        <f>'[8]Budget and Actuals'!$C$47</f>
        <v>#REF!</v>
      </c>
      <c r="H269" s="20">
        <v>40000</v>
      </c>
      <c r="I269" s="20">
        <v>40000</v>
      </c>
      <c r="J269" s="20"/>
      <c r="K269" s="20"/>
      <c r="L269" s="20"/>
      <c r="M269" s="24"/>
    </row>
    <row r="270" spans="1:13" x14ac:dyDescent="0.2">
      <c r="A270" s="129"/>
      <c r="B270" s="19" t="s">
        <v>365</v>
      </c>
      <c r="C270" s="20"/>
      <c r="D270" s="20"/>
      <c r="E270" s="20"/>
      <c r="F270" s="20" t="e">
        <f>'[8]Budget and Actuals'!$B$48</f>
        <v>#REF!</v>
      </c>
      <c r="G270" s="20" t="e">
        <f>'[8]Budget and Actuals'!$C$48</f>
        <v>#REF!</v>
      </c>
      <c r="H270" s="20"/>
      <c r="I270" s="20"/>
      <c r="J270" s="20"/>
      <c r="K270" s="20"/>
      <c r="L270" s="20"/>
      <c r="M270" s="24"/>
    </row>
    <row r="271" spans="1:13" x14ac:dyDescent="0.2">
      <c r="A271" s="129"/>
      <c r="B271" s="19" t="s">
        <v>366</v>
      </c>
      <c r="C271" s="20">
        <v>720000</v>
      </c>
      <c r="D271" s="20">
        <v>720000</v>
      </c>
      <c r="E271" s="20"/>
      <c r="F271" s="20"/>
      <c r="G271" s="20"/>
      <c r="H271" s="20"/>
      <c r="I271" s="20"/>
      <c r="J271" s="20"/>
      <c r="K271" s="20"/>
      <c r="L271" s="20"/>
      <c r="M271" s="24"/>
    </row>
    <row r="272" spans="1:13" x14ac:dyDescent="0.2">
      <c r="A272" s="129"/>
      <c r="B272" s="56" t="s">
        <v>367</v>
      </c>
      <c r="C272" s="57">
        <f>SUM(C269:C271)</f>
        <v>774000</v>
      </c>
      <c r="D272" s="57">
        <f t="shared" ref="D272:J272" si="27">SUM(D269:D271)</f>
        <v>760000</v>
      </c>
      <c r="E272" s="57">
        <f t="shared" si="27"/>
        <v>0</v>
      </c>
      <c r="F272" s="57" t="e">
        <f t="shared" si="27"/>
        <v>#REF!</v>
      </c>
      <c r="G272" s="57" t="e">
        <f t="shared" si="27"/>
        <v>#REF!</v>
      </c>
      <c r="H272" s="57">
        <f t="shared" si="27"/>
        <v>40000</v>
      </c>
      <c r="I272" s="57">
        <f t="shared" si="27"/>
        <v>40000</v>
      </c>
      <c r="J272" s="57">
        <f t="shared" si="27"/>
        <v>0</v>
      </c>
      <c r="K272" s="20"/>
      <c r="L272" s="20"/>
      <c r="M272" s="24"/>
    </row>
    <row r="273" spans="1:13" x14ac:dyDescent="0.2">
      <c r="A273" s="129"/>
      <c r="B273" s="19" t="s">
        <v>368</v>
      </c>
      <c r="C273" s="20">
        <v>10000</v>
      </c>
      <c r="D273" s="20">
        <v>10000</v>
      </c>
      <c r="E273" s="20"/>
      <c r="F273" s="20" t="e">
        <f>'[8]Budget and Actuals'!$B$51</f>
        <v>#REF!</v>
      </c>
      <c r="G273" s="20" t="e">
        <f>'[8]Budget and Actuals'!$C$51</f>
        <v>#REF!</v>
      </c>
      <c r="H273" s="20">
        <v>10000</v>
      </c>
      <c r="I273" s="20">
        <v>10000</v>
      </c>
      <c r="J273" s="20"/>
      <c r="K273" s="20"/>
      <c r="L273" s="20"/>
      <c r="M273" s="24"/>
    </row>
    <row r="274" spans="1:13" x14ac:dyDescent="0.2">
      <c r="A274" s="129"/>
      <c r="B274" s="19" t="s">
        <v>369</v>
      </c>
      <c r="C274" s="20">
        <v>20000</v>
      </c>
      <c r="D274" s="20">
        <v>20000</v>
      </c>
      <c r="E274" s="20"/>
      <c r="F274" s="20" t="e">
        <f>'[8]Budget and Actuals'!$B$52</f>
        <v>#REF!</v>
      </c>
      <c r="G274" s="20" t="e">
        <f>'[8]Budget and Actuals'!$C$52</f>
        <v>#REF!</v>
      </c>
      <c r="H274" s="20">
        <v>10000</v>
      </c>
      <c r="I274" s="20">
        <v>10000</v>
      </c>
      <c r="J274" s="20"/>
      <c r="K274" s="20"/>
      <c r="L274" s="20"/>
      <c r="M274" s="24"/>
    </row>
    <row r="275" spans="1:13" x14ac:dyDescent="0.2">
      <c r="A275" s="129"/>
      <c r="B275" s="19" t="s">
        <v>370</v>
      </c>
      <c r="C275" s="20">
        <v>10000</v>
      </c>
      <c r="D275" s="20">
        <v>10000</v>
      </c>
      <c r="E275" s="20"/>
      <c r="F275" s="20" t="e">
        <f>'[8]Budget and Actuals'!$B$53</f>
        <v>#REF!</v>
      </c>
      <c r="G275" s="20" t="e">
        <f>'[8]Budget and Actuals'!$C$53</f>
        <v>#REF!</v>
      </c>
      <c r="H275" s="20">
        <v>15000</v>
      </c>
      <c r="I275" s="20">
        <v>15000</v>
      </c>
      <c r="J275" s="20"/>
      <c r="K275" s="20"/>
      <c r="L275" s="20"/>
      <c r="M275" s="24"/>
    </row>
    <row r="276" spans="1:13" x14ac:dyDescent="0.2">
      <c r="A276" s="129"/>
      <c r="B276" s="35" t="s">
        <v>371</v>
      </c>
      <c r="C276" s="20"/>
      <c r="D276" s="20"/>
      <c r="E276" s="20"/>
      <c r="F276" s="20"/>
      <c r="G276" s="20"/>
      <c r="H276" s="20">
        <v>45500</v>
      </c>
      <c r="I276" s="20">
        <v>45500</v>
      </c>
      <c r="J276" s="20"/>
      <c r="K276" s="20"/>
      <c r="L276" s="20"/>
      <c r="M276" s="24"/>
    </row>
    <row r="277" spans="1:13" x14ac:dyDescent="0.2">
      <c r="A277" s="129"/>
      <c r="B277" s="19" t="s">
        <v>114</v>
      </c>
      <c r="C277" s="20">
        <v>60000</v>
      </c>
      <c r="D277" s="20">
        <v>60000</v>
      </c>
      <c r="E277" s="20"/>
      <c r="F277" s="20" t="e">
        <f>'[8]Budget and Actuals'!$B$54</f>
        <v>#REF!</v>
      </c>
      <c r="G277" s="20" t="e">
        <f>'[8]Budget and Actuals'!$C$54</f>
        <v>#REF!</v>
      </c>
      <c r="H277" s="20">
        <v>100000</v>
      </c>
      <c r="I277" s="20">
        <v>100000</v>
      </c>
      <c r="J277" s="20"/>
      <c r="K277" s="20"/>
      <c r="L277" s="20"/>
      <c r="M277" s="24"/>
    </row>
    <row r="278" spans="1:13" x14ac:dyDescent="0.2">
      <c r="A278" s="129"/>
      <c r="B278" s="56" t="s">
        <v>372</v>
      </c>
      <c r="C278" s="57">
        <f>SUM(C273:C277)</f>
        <v>100000</v>
      </c>
      <c r="D278" s="57">
        <f t="shared" ref="D278:J278" si="28">SUM(D273:D277)</f>
        <v>100000</v>
      </c>
      <c r="E278" s="57">
        <f t="shared" si="28"/>
        <v>0</v>
      </c>
      <c r="F278" s="57" t="e">
        <f t="shared" si="28"/>
        <v>#REF!</v>
      </c>
      <c r="G278" s="57" t="e">
        <f t="shared" si="28"/>
        <v>#REF!</v>
      </c>
      <c r="H278" s="57">
        <f t="shared" si="28"/>
        <v>180500</v>
      </c>
      <c r="I278" s="57">
        <f t="shared" si="28"/>
        <v>180500</v>
      </c>
      <c r="J278" s="57">
        <f t="shared" si="28"/>
        <v>0</v>
      </c>
      <c r="K278" s="20"/>
      <c r="L278" s="20"/>
      <c r="M278" s="24"/>
    </row>
    <row r="279" spans="1:13" x14ac:dyDescent="0.2">
      <c r="A279" s="30"/>
      <c r="B279" s="31" t="s">
        <v>24</v>
      </c>
      <c r="C279" s="32">
        <f>SUM(C278,C272,C268,C261,C254,C246,C242)</f>
        <v>2801390</v>
      </c>
      <c r="D279" s="32">
        <f t="shared" ref="D279:J279" si="29">SUM(D278,D272,D268,D261,D254,D246,D242)</f>
        <v>2689000</v>
      </c>
      <c r="E279" s="32">
        <f t="shared" si="29"/>
        <v>0</v>
      </c>
      <c r="F279" s="32" t="e">
        <f t="shared" si="29"/>
        <v>#REF!</v>
      </c>
      <c r="G279" s="32" t="e">
        <f t="shared" si="29"/>
        <v>#REF!</v>
      </c>
      <c r="H279" s="32">
        <f>SUM(H278,H272,H268,H261,H254,H246,H242)</f>
        <v>1803950</v>
      </c>
      <c r="I279" s="32">
        <f t="shared" si="29"/>
        <v>1683900</v>
      </c>
      <c r="J279" s="32">
        <f t="shared" si="29"/>
        <v>0</v>
      </c>
      <c r="K279" s="33"/>
      <c r="L279" s="33"/>
      <c r="M279" s="34"/>
    </row>
    <row r="280" spans="1:13" x14ac:dyDescent="0.2">
      <c r="A280" s="49"/>
      <c r="B280" s="59"/>
      <c r="C280" s="60"/>
      <c r="D280" s="60"/>
      <c r="E280" s="60"/>
      <c r="F280" s="60"/>
      <c r="G280" s="60"/>
      <c r="H280" s="60"/>
      <c r="I280" s="60"/>
      <c r="J280" s="60"/>
      <c r="K280" s="61"/>
      <c r="L280" s="61"/>
      <c r="M280" s="50"/>
    </row>
    <row r="281" spans="1:13" x14ac:dyDescent="0.2">
      <c r="B281" s="67" t="s">
        <v>309</v>
      </c>
      <c r="C281" s="68">
        <f>SUM(C279,C231,C225,C215,C166,C124,C99,C82,C64,C59,C50,C46,C36,C30,C10)</f>
        <v>123637976.25</v>
      </c>
      <c r="D281" s="68">
        <f t="shared" ref="D281:J281" si="30">SUM(D279,D231,D225,D215,D166,D124,D99,D82,D64,D59,D50,D46,D36,D30,D10)</f>
        <v>121727300.90000001</v>
      </c>
      <c r="E281" s="68" t="e">
        <f t="shared" si="30"/>
        <v>#REF!</v>
      </c>
      <c r="F281" s="68" t="e">
        <f t="shared" si="30"/>
        <v>#REF!</v>
      </c>
      <c r="G281" s="68" t="e">
        <f t="shared" si="30"/>
        <v>#REF!</v>
      </c>
      <c r="H281" s="68" t="e">
        <f t="shared" si="30"/>
        <v>#REF!</v>
      </c>
      <c r="I281" s="68" t="e">
        <f t="shared" si="30"/>
        <v>#REF!</v>
      </c>
      <c r="J281" s="68">
        <f t="shared" si="30"/>
        <v>0</v>
      </c>
    </row>
  </sheetData>
  <sheetProtection password="C7C2" sheet="1" objects="1" scenarios="1"/>
  <mergeCells count="18">
    <mergeCell ref="A83:A94"/>
    <mergeCell ref="A3:A9"/>
    <mergeCell ref="A11:A28"/>
    <mergeCell ref="A31:A33"/>
    <mergeCell ref="A37:A44"/>
    <mergeCell ref="A47:A49"/>
    <mergeCell ref="A51:A53"/>
    <mergeCell ref="A56:A58"/>
    <mergeCell ref="A60:A63"/>
    <mergeCell ref="A65:A79"/>
    <mergeCell ref="H262:H264"/>
    <mergeCell ref="I262:I264"/>
    <mergeCell ref="A100:A117"/>
    <mergeCell ref="A125:A165"/>
    <mergeCell ref="A167:A212"/>
    <mergeCell ref="A219:A224"/>
    <mergeCell ref="A226:A230"/>
    <mergeCell ref="A232:A27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86"/>
  <sheetViews>
    <sheetView tabSelected="1" view="pageBreakPreview" zoomScale="70" zoomScaleNormal="70" zoomScalePageLayoutView="70" workbookViewId="0">
      <selection activeCell="E189" sqref="E189"/>
    </sheetView>
  </sheetViews>
  <sheetFormatPr baseColWidth="10" defaultColWidth="8.83203125" defaultRowHeight="26" x14ac:dyDescent="0.3"/>
  <cols>
    <col min="1" max="1" width="3" style="75" customWidth="1"/>
    <col min="2" max="2" width="18" style="75" customWidth="1"/>
    <col min="3" max="3" width="5.33203125" style="75" customWidth="1"/>
    <col min="4" max="4" width="53.6640625" style="75" bestFit="1" customWidth="1"/>
    <col min="5" max="5" width="21" style="75" customWidth="1"/>
    <col min="6" max="6" width="17.83203125" style="75" customWidth="1"/>
    <col min="7" max="7" width="39" style="75" customWidth="1"/>
    <col min="8" max="8" width="40.33203125" style="75" customWidth="1"/>
    <col min="9" max="9" width="29.5" style="75" customWidth="1"/>
    <col min="10" max="10" width="39.6640625" style="75" customWidth="1"/>
    <col min="11" max="16384" width="8.83203125" style="75"/>
  </cols>
  <sheetData>
    <row r="1" spans="2:10" ht="31" x14ac:dyDescent="0.35">
      <c r="B1" s="78"/>
      <c r="C1" s="78"/>
      <c r="D1" s="166" t="s">
        <v>472</v>
      </c>
      <c r="E1" s="166"/>
      <c r="F1" s="166"/>
      <c r="G1" s="166"/>
      <c r="H1" s="166"/>
      <c r="I1" s="166"/>
      <c r="J1" s="166"/>
    </row>
    <row r="2" spans="2:10" x14ac:dyDescent="0.3">
      <c r="B2" s="180"/>
      <c r="C2" s="180"/>
      <c r="D2" s="76"/>
    </row>
    <row r="3" spans="2:10" x14ac:dyDescent="0.3">
      <c r="B3" s="74"/>
      <c r="C3" s="74"/>
      <c r="D3" s="76"/>
    </row>
    <row r="4" spans="2:10" x14ac:dyDescent="0.3">
      <c r="B4" s="74"/>
      <c r="C4" s="74"/>
      <c r="D4" s="76"/>
    </row>
    <row r="5" spans="2:10" x14ac:dyDescent="0.3">
      <c r="B5" s="74"/>
      <c r="C5" s="74"/>
      <c r="D5" s="76"/>
    </row>
    <row r="6" spans="2:10" x14ac:dyDescent="0.3">
      <c r="B6" s="74"/>
      <c r="C6" s="74"/>
      <c r="D6" s="76"/>
    </row>
    <row r="7" spans="2:10" x14ac:dyDescent="0.3">
      <c r="B7" s="74"/>
      <c r="C7" s="74"/>
      <c r="D7" s="76"/>
    </row>
    <row r="8" spans="2:10" x14ac:dyDescent="0.3">
      <c r="B8" s="74"/>
      <c r="C8" s="74"/>
      <c r="D8" s="76"/>
    </row>
    <row r="9" spans="2:10" x14ac:dyDescent="0.3">
      <c r="B9" s="74"/>
      <c r="C9" s="74"/>
      <c r="D9" s="76"/>
    </row>
    <row r="10" spans="2:10" ht="27" thickBot="1" x14ac:dyDescent="0.35">
      <c r="B10" s="74"/>
      <c r="C10" s="74"/>
      <c r="D10" s="76"/>
    </row>
    <row r="11" spans="2:10" s="77" customFormat="1" ht="27" thickBot="1" x14ac:dyDescent="0.25">
      <c r="B11" s="78"/>
      <c r="C11" s="78"/>
      <c r="D11" s="84" t="s">
        <v>411</v>
      </c>
      <c r="E11" s="169" t="s">
        <v>31</v>
      </c>
      <c r="F11" s="169"/>
      <c r="G11" s="169"/>
    </row>
    <row r="12" spans="2:10" s="77" customFormat="1" ht="27" thickBot="1" x14ac:dyDescent="0.25">
      <c r="B12" s="78"/>
      <c r="C12" s="78"/>
      <c r="D12" s="84"/>
      <c r="E12" s="172"/>
      <c r="F12" s="172"/>
      <c r="G12" s="172"/>
    </row>
    <row r="13" spans="2:10" s="77" customFormat="1" ht="27" thickBot="1" x14ac:dyDescent="0.25">
      <c r="B13" s="78"/>
      <c r="C13" s="78"/>
      <c r="D13" s="84" t="s">
        <v>410</v>
      </c>
      <c r="E13" s="170" t="s">
        <v>453</v>
      </c>
      <c r="F13" s="170"/>
      <c r="G13" s="170"/>
    </row>
    <row r="14" spans="2:10" s="77" customFormat="1" ht="27" thickBot="1" x14ac:dyDescent="0.25">
      <c r="B14" s="78"/>
      <c r="C14" s="78"/>
      <c r="D14" s="84" t="s">
        <v>467</v>
      </c>
      <c r="E14" s="169"/>
      <c r="F14" s="169"/>
      <c r="G14" s="169"/>
    </row>
    <row r="15" spans="2:10" s="77" customFormat="1" ht="27" thickBot="1" x14ac:dyDescent="0.25">
      <c r="B15" s="78"/>
      <c r="C15" s="78"/>
      <c r="D15" s="84" t="s">
        <v>412</v>
      </c>
      <c r="E15" s="169" t="s">
        <v>473</v>
      </c>
      <c r="F15" s="169"/>
      <c r="G15" s="169"/>
      <c r="H15" s="114"/>
    </row>
    <row r="16" spans="2:10" s="77" customFormat="1" ht="27" thickBot="1" x14ac:dyDescent="0.25">
      <c r="B16" s="78"/>
      <c r="C16" s="78"/>
      <c r="D16" s="84" t="s">
        <v>409</v>
      </c>
      <c r="E16" s="171">
        <v>43070</v>
      </c>
      <c r="F16" s="171"/>
      <c r="G16" s="171"/>
    </row>
    <row r="17" spans="2:10" s="77" customFormat="1" x14ac:dyDescent="0.2">
      <c r="B17" s="180"/>
      <c r="C17" s="180"/>
      <c r="D17" s="83"/>
    </row>
    <row r="18" spans="2:10" s="77" customFormat="1" x14ac:dyDescent="0.2">
      <c r="B18" s="180"/>
      <c r="C18" s="180"/>
      <c r="D18" s="83"/>
    </row>
    <row r="19" spans="2:10" s="77" customFormat="1" ht="34" x14ac:dyDescent="0.2">
      <c r="D19" s="85" t="s">
        <v>413</v>
      </c>
      <c r="E19" s="173" t="s">
        <v>37</v>
      </c>
      <c r="F19" s="173"/>
      <c r="G19" s="173"/>
      <c r="H19" s="173"/>
      <c r="I19" s="173"/>
      <c r="J19" s="173"/>
    </row>
    <row r="20" spans="2:10" s="77" customFormat="1" x14ac:dyDescent="0.2">
      <c r="B20" s="74"/>
      <c r="C20" s="74"/>
      <c r="D20" s="78"/>
    </row>
    <row r="21" spans="2:10" s="114" customFormat="1" ht="27" thickBot="1" x14ac:dyDescent="0.25">
      <c r="B21" s="193"/>
      <c r="C21" s="194" t="s">
        <v>478</v>
      </c>
      <c r="D21" s="195" t="s">
        <v>457</v>
      </c>
    </row>
    <row r="22" spans="2:10" s="77" customFormat="1" x14ac:dyDescent="0.2">
      <c r="C22" s="88" t="s">
        <v>424</v>
      </c>
      <c r="D22" s="181"/>
      <c r="E22" s="182"/>
      <c r="F22" s="182"/>
      <c r="G22" s="182"/>
      <c r="H22" s="182"/>
      <c r="I22" s="182"/>
      <c r="J22" s="183"/>
    </row>
    <row r="23" spans="2:10" s="77" customFormat="1" x14ac:dyDescent="0.2">
      <c r="C23" s="89" t="s">
        <v>425</v>
      </c>
      <c r="D23" s="177"/>
      <c r="E23" s="178"/>
      <c r="F23" s="178"/>
      <c r="G23" s="178"/>
      <c r="H23" s="178"/>
      <c r="I23" s="178"/>
      <c r="J23" s="179"/>
    </row>
    <row r="24" spans="2:10" s="77" customFormat="1" x14ac:dyDescent="0.2">
      <c r="C24" s="89" t="s">
        <v>426</v>
      </c>
      <c r="D24" s="177"/>
      <c r="E24" s="178"/>
      <c r="F24" s="178"/>
      <c r="G24" s="178"/>
      <c r="H24" s="178"/>
      <c r="I24" s="178"/>
      <c r="J24" s="179"/>
    </row>
    <row r="25" spans="2:10" s="77" customFormat="1" x14ac:dyDescent="0.2">
      <c r="C25" s="89" t="s">
        <v>427</v>
      </c>
      <c r="D25" s="177"/>
      <c r="E25" s="178"/>
      <c r="F25" s="178"/>
      <c r="G25" s="178"/>
      <c r="H25" s="178"/>
      <c r="I25" s="178"/>
      <c r="J25" s="179"/>
    </row>
    <row r="26" spans="2:10" s="77" customFormat="1" x14ac:dyDescent="0.2">
      <c r="C26" s="89" t="s">
        <v>428</v>
      </c>
      <c r="D26" s="177"/>
      <c r="E26" s="178"/>
      <c r="F26" s="178"/>
      <c r="G26" s="178"/>
      <c r="H26" s="178"/>
      <c r="I26" s="178"/>
      <c r="J26" s="179"/>
    </row>
    <row r="27" spans="2:10" s="77" customFormat="1" x14ac:dyDescent="0.2">
      <c r="C27" s="89" t="s">
        <v>429</v>
      </c>
      <c r="D27" s="177"/>
      <c r="E27" s="178"/>
      <c r="F27" s="178"/>
      <c r="G27" s="178"/>
      <c r="H27" s="178"/>
      <c r="I27" s="178"/>
      <c r="J27" s="179"/>
    </row>
    <row r="28" spans="2:10" s="77" customFormat="1" x14ac:dyDescent="0.2">
      <c r="C28" s="89" t="s">
        <v>468</v>
      </c>
      <c r="D28" s="177"/>
      <c r="E28" s="178"/>
      <c r="F28" s="178"/>
      <c r="G28" s="178"/>
      <c r="H28" s="178"/>
      <c r="I28" s="178"/>
      <c r="J28" s="179"/>
    </row>
    <row r="29" spans="2:10" s="77" customFormat="1" x14ac:dyDescent="0.2">
      <c r="C29" s="89" t="s">
        <v>469</v>
      </c>
      <c r="D29" s="177"/>
      <c r="E29" s="178"/>
      <c r="F29" s="178"/>
      <c r="G29" s="178"/>
      <c r="H29" s="178"/>
      <c r="I29" s="178"/>
      <c r="J29" s="179"/>
    </row>
    <row r="30" spans="2:10" s="77" customFormat="1" x14ac:dyDescent="0.2">
      <c r="C30" s="89" t="s">
        <v>470</v>
      </c>
      <c r="D30" s="177"/>
      <c r="E30" s="178"/>
      <c r="F30" s="178"/>
      <c r="G30" s="178"/>
      <c r="H30" s="178"/>
      <c r="I30" s="178"/>
      <c r="J30" s="179"/>
    </row>
    <row r="31" spans="2:10" s="77" customFormat="1" ht="27" thickBot="1" x14ac:dyDescent="0.25">
      <c r="C31" s="90" t="s">
        <v>471</v>
      </c>
      <c r="D31" s="184"/>
      <c r="E31" s="185"/>
      <c r="F31" s="185"/>
      <c r="G31" s="185"/>
      <c r="H31" s="185"/>
      <c r="I31" s="185"/>
      <c r="J31" s="186"/>
    </row>
    <row r="32" spans="2:10" s="77" customFormat="1" x14ac:dyDescent="0.2">
      <c r="B32" s="180"/>
      <c r="C32" s="180"/>
      <c r="D32" s="79"/>
      <c r="E32" s="79"/>
      <c r="F32" s="79"/>
      <c r="G32" s="79"/>
      <c r="H32" s="79"/>
      <c r="I32" s="79"/>
      <c r="J32" s="79"/>
    </row>
    <row r="33" spans="3:10" s="194" customFormat="1" ht="27" thickBot="1" x14ac:dyDescent="0.25">
      <c r="C33" s="194" t="s">
        <v>477</v>
      </c>
      <c r="D33" s="194" t="s">
        <v>414</v>
      </c>
    </row>
    <row r="34" spans="3:10" s="77" customFormat="1" ht="131" customHeight="1" thickBot="1" x14ac:dyDescent="0.25">
      <c r="C34" s="153" t="s">
        <v>407</v>
      </c>
      <c r="D34" s="153"/>
      <c r="E34" s="87" t="s">
        <v>466</v>
      </c>
      <c r="F34" s="153" t="s">
        <v>395</v>
      </c>
      <c r="G34" s="153"/>
      <c r="H34" s="153" t="s">
        <v>396</v>
      </c>
      <c r="I34" s="153"/>
      <c r="J34" s="153"/>
    </row>
    <row r="35" spans="3:10" s="77" customFormat="1" ht="176" customHeight="1" thickBot="1" x14ac:dyDescent="0.25">
      <c r="C35" s="154"/>
      <c r="D35" s="155"/>
      <c r="E35" s="86" t="s">
        <v>416</v>
      </c>
      <c r="F35" s="187" t="s">
        <v>3</v>
      </c>
      <c r="G35" s="187"/>
      <c r="H35" s="187" t="s">
        <v>4</v>
      </c>
      <c r="I35" s="187"/>
      <c r="J35" s="187"/>
    </row>
    <row r="36" spans="3:10" s="77" customFormat="1" x14ac:dyDescent="0.2"/>
    <row r="37" spans="3:10" s="114" customFormat="1" ht="27" thickBot="1" x14ac:dyDescent="0.25">
      <c r="C37" s="194" t="s">
        <v>476</v>
      </c>
      <c r="D37" s="194" t="s">
        <v>420</v>
      </c>
    </row>
    <row r="38" spans="3:10" s="77" customFormat="1" ht="52" x14ac:dyDescent="0.2">
      <c r="C38" s="91" t="s">
        <v>5</v>
      </c>
      <c r="D38" s="92" t="s">
        <v>421</v>
      </c>
      <c r="E38" s="92" t="s">
        <v>422</v>
      </c>
      <c r="F38" s="92" t="s">
        <v>12</v>
      </c>
      <c r="G38" s="92" t="s">
        <v>13</v>
      </c>
      <c r="H38" s="92" t="s">
        <v>14</v>
      </c>
      <c r="I38" s="92" t="s">
        <v>15</v>
      </c>
      <c r="J38" s="93" t="s">
        <v>408</v>
      </c>
    </row>
    <row r="39" spans="3:10" s="77" customFormat="1" x14ac:dyDescent="0.2">
      <c r="C39" s="94">
        <v>1</v>
      </c>
      <c r="D39" s="95"/>
      <c r="E39" s="115"/>
      <c r="F39" s="95"/>
      <c r="G39" s="95"/>
      <c r="H39" s="190"/>
      <c r="I39" s="95"/>
      <c r="J39" s="96"/>
    </row>
    <row r="40" spans="3:10" s="77" customFormat="1" x14ac:dyDescent="0.2">
      <c r="C40" s="94">
        <v>2</v>
      </c>
      <c r="D40" s="95"/>
      <c r="E40" s="95"/>
      <c r="F40" s="95"/>
      <c r="G40" s="95"/>
      <c r="H40" s="95"/>
      <c r="I40" s="95"/>
      <c r="J40" s="96"/>
    </row>
    <row r="41" spans="3:10" s="77" customFormat="1" x14ac:dyDescent="0.2">
      <c r="C41" s="94">
        <v>3</v>
      </c>
      <c r="D41" s="95"/>
      <c r="E41" s="95"/>
      <c r="F41" s="95"/>
      <c r="G41" s="95"/>
      <c r="H41" s="95"/>
      <c r="I41" s="95"/>
      <c r="J41" s="96"/>
    </row>
    <row r="42" spans="3:10" s="77" customFormat="1" x14ac:dyDescent="0.2">
      <c r="C42" s="94">
        <v>4</v>
      </c>
      <c r="D42" s="95"/>
      <c r="E42" s="95"/>
      <c r="F42" s="95"/>
      <c r="G42" s="95"/>
      <c r="H42" s="95"/>
      <c r="I42" s="95"/>
      <c r="J42" s="96"/>
    </row>
    <row r="43" spans="3:10" s="77" customFormat="1" x14ac:dyDescent="0.2">
      <c r="C43" s="94">
        <v>5</v>
      </c>
      <c r="D43" s="95"/>
      <c r="E43" s="95"/>
      <c r="F43" s="95"/>
      <c r="G43" s="95"/>
      <c r="H43" s="95"/>
      <c r="I43" s="95"/>
      <c r="J43" s="96"/>
    </row>
    <row r="44" spans="3:10" s="77" customFormat="1" x14ac:dyDescent="0.2">
      <c r="C44" s="94">
        <v>6</v>
      </c>
      <c r="D44" s="95"/>
      <c r="E44" s="95"/>
      <c r="F44" s="95"/>
      <c r="G44" s="95"/>
      <c r="H44" s="95"/>
      <c r="I44" s="95"/>
      <c r="J44" s="96"/>
    </row>
    <row r="45" spans="3:10" s="77" customFormat="1" x14ac:dyDescent="0.2">
      <c r="C45" s="94">
        <v>7</v>
      </c>
      <c r="D45" s="95"/>
      <c r="E45" s="95"/>
      <c r="F45" s="95"/>
      <c r="G45" s="95"/>
      <c r="H45" s="95"/>
      <c r="I45" s="95"/>
      <c r="J45" s="96"/>
    </row>
    <row r="46" spans="3:10" s="77" customFormat="1" x14ac:dyDescent="0.2">
      <c r="C46" s="94">
        <v>8</v>
      </c>
      <c r="D46" s="95"/>
      <c r="E46" s="95"/>
      <c r="F46" s="95"/>
      <c r="G46" s="95"/>
      <c r="H46" s="95"/>
      <c r="I46" s="95"/>
      <c r="J46" s="96"/>
    </row>
    <row r="47" spans="3:10" s="77" customFormat="1" x14ac:dyDescent="0.2">
      <c r="C47" s="94">
        <v>9</v>
      </c>
      <c r="D47" s="95"/>
      <c r="E47" s="95"/>
      <c r="F47" s="95"/>
      <c r="G47" s="95"/>
      <c r="H47" s="95"/>
      <c r="I47" s="95"/>
      <c r="J47" s="96"/>
    </row>
    <row r="48" spans="3:10" s="77" customFormat="1" x14ac:dyDescent="0.2">
      <c r="C48" s="94">
        <v>10</v>
      </c>
      <c r="D48" s="95"/>
      <c r="E48" s="95"/>
      <c r="F48" s="95"/>
      <c r="G48" s="95"/>
      <c r="H48" s="95"/>
      <c r="I48" s="95"/>
      <c r="J48" s="96"/>
    </row>
    <row r="49" spans="3:10" s="77" customFormat="1" x14ac:dyDescent="0.2">
      <c r="C49" s="94">
        <v>11</v>
      </c>
      <c r="D49" s="95"/>
      <c r="E49" s="95"/>
      <c r="F49" s="95"/>
      <c r="G49" s="95"/>
      <c r="H49" s="95"/>
      <c r="I49" s="95"/>
      <c r="J49" s="96"/>
    </row>
    <row r="50" spans="3:10" s="77" customFormat="1" x14ac:dyDescent="0.2">
      <c r="C50" s="94">
        <v>12</v>
      </c>
      <c r="D50" s="95"/>
      <c r="E50" s="95"/>
      <c r="F50" s="95"/>
      <c r="G50" s="95"/>
      <c r="H50" s="95"/>
      <c r="I50" s="95"/>
      <c r="J50" s="96"/>
    </row>
    <row r="51" spans="3:10" s="77" customFormat="1" x14ac:dyDescent="0.2">
      <c r="C51" s="94">
        <v>13</v>
      </c>
      <c r="D51" s="95"/>
      <c r="E51" s="95"/>
      <c r="F51" s="95"/>
      <c r="G51" s="95"/>
      <c r="H51" s="95"/>
      <c r="I51" s="95"/>
      <c r="J51" s="96"/>
    </row>
    <row r="52" spans="3:10" s="77" customFormat="1" x14ac:dyDescent="0.2">
      <c r="C52" s="94">
        <v>14</v>
      </c>
      <c r="D52" s="95"/>
      <c r="E52" s="95"/>
      <c r="F52" s="95"/>
      <c r="G52" s="95"/>
      <c r="H52" s="95"/>
      <c r="I52" s="95"/>
      <c r="J52" s="96"/>
    </row>
    <row r="53" spans="3:10" s="77" customFormat="1" x14ac:dyDescent="0.2">
      <c r="C53" s="94">
        <v>15</v>
      </c>
      <c r="D53" s="95"/>
      <c r="E53" s="95"/>
      <c r="F53" s="95"/>
      <c r="G53" s="95"/>
      <c r="H53" s="95"/>
      <c r="I53" s="95"/>
      <c r="J53" s="96"/>
    </row>
    <row r="54" spans="3:10" s="77" customFormat="1" x14ac:dyDescent="0.2">
      <c r="C54" s="94">
        <v>16</v>
      </c>
      <c r="D54" s="95"/>
      <c r="E54" s="95"/>
      <c r="F54" s="95"/>
      <c r="G54" s="95"/>
      <c r="H54" s="95"/>
      <c r="I54" s="95"/>
      <c r="J54" s="96"/>
    </row>
    <row r="55" spans="3:10" s="77" customFormat="1" x14ac:dyDescent="0.2">
      <c r="C55" s="94">
        <v>17</v>
      </c>
      <c r="D55" s="95"/>
      <c r="E55" s="95"/>
      <c r="F55" s="95"/>
      <c r="G55" s="95"/>
      <c r="H55" s="95"/>
      <c r="I55" s="95"/>
      <c r="J55" s="96"/>
    </row>
    <row r="56" spans="3:10" s="77" customFormat="1" x14ac:dyDescent="0.2">
      <c r="C56" s="94">
        <v>18</v>
      </c>
      <c r="D56" s="95"/>
      <c r="E56" s="95"/>
      <c r="F56" s="95"/>
      <c r="G56" s="95"/>
      <c r="H56" s="95"/>
      <c r="I56" s="95"/>
      <c r="J56" s="96"/>
    </row>
    <row r="57" spans="3:10" s="77" customFormat="1" x14ac:dyDescent="0.2">
      <c r="C57" s="94">
        <v>19</v>
      </c>
      <c r="D57" s="95"/>
      <c r="E57" s="95"/>
      <c r="F57" s="95"/>
      <c r="G57" s="95"/>
      <c r="H57" s="95"/>
      <c r="I57" s="95"/>
      <c r="J57" s="96"/>
    </row>
    <row r="58" spans="3:10" s="77" customFormat="1" ht="27" thickBot="1" x14ac:dyDescent="0.25">
      <c r="C58" s="97">
        <v>20</v>
      </c>
      <c r="D58" s="98"/>
      <c r="E58" s="98"/>
      <c r="F58" s="98"/>
      <c r="G58" s="98"/>
      <c r="H58" s="98"/>
      <c r="I58" s="98"/>
      <c r="J58" s="99"/>
    </row>
    <row r="59" spans="3:10" s="77" customFormat="1" x14ac:dyDescent="0.2">
      <c r="C59" s="80"/>
      <c r="D59" s="80"/>
      <c r="E59" s="80"/>
      <c r="F59" s="80"/>
      <c r="G59" s="80"/>
      <c r="H59" s="80"/>
      <c r="I59" s="80"/>
      <c r="J59" s="80"/>
    </row>
    <row r="60" spans="3:10" s="77" customFormat="1" x14ac:dyDescent="0.2"/>
    <row r="61" spans="3:10" s="77" customFormat="1" x14ac:dyDescent="0.2"/>
    <row r="62" spans="3:10" s="114" customFormat="1" ht="27" thickBot="1" x14ac:dyDescent="0.25">
      <c r="C62" s="194" t="s">
        <v>479</v>
      </c>
      <c r="D62" s="194" t="s">
        <v>423</v>
      </c>
    </row>
    <row r="63" spans="3:10" s="77" customFormat="1" ht="52" x14ac:dyDescent="0.2">
      <c r="C63" s="91" t="s">
        <v>5</v>
      </c>
      <c r="D63" s="92" t="s">
        <v>373</v>
      </c>
      <c r="E63" s="92" t="s">
        <v>463</v>
      </c>
      <c r="F63" s="92" t="s">
        <v>415</v>
      </c>
      <c r="G63" s="92" t="s">
        <v>379</v>
      </c>
      <c r="H63" s="92" t="s">
        <v>380</v>
      </c>
      <c r="I63" s="92" t="s">
        <v>375</v>
      </c>
      <c r="J63" s="93" t="s">
        <v>381</v>
      </c>
    </row>
    <row r="64" spans="3:10" s="77" customFormat="1" ht="78" x14ac:dyDescent="0.2">
      <c r="C64" s="100">
        <v>1</v>
      </c>
      <c r="D64" s="101"/>
      <c r="E64" s="116"/>
      <c r="F64" s="101" t="s">
        <v>416</v>
      </c>
      <c r="G64" s="101" t="s">
        <v>3</v>
      </c>
      <c r="H64" s="102" t="s">
        <v>4</v>
      </c>
      <c r="I64" s="102" t="s">
        <v>377</v>
      </c>
      <c r="J64" s="117"/>
    </row>
    <row r="65" spans="3:10" s="77" customFormat="1" x14ac:dyDescent="0.2">
      <c r="C65" s="100">
        <v>2</v>
      </c>
      <c r="D65" s="101"/>
      <c r="E65" s="116"/>
      <c r="F65" s="101"/>
      <c r="G65" s="101"/>
      <c r="H65" s="101"/>
      <c r="I65" s="101"/>
      <c r="J65" s="103"/>
    </row>
    <row r="66" spans="3:10" s="77" customFormat="1" x14ac:dyDescent="0.2">
      <c r="C66" s="100">
        <v>3</v>
      </c>
      <c r="D66" s="101"/>
      <c r="E66" s="116"/>
      <c r="F66" s="101"/>
      <c r="G66" s="101"/>
      <c r="H66" s="101"/>
      <c r="I66" s="101"/>
      <c r="J66" s="103"/>
    </row>
    <row r="67" spans="3:10" s="77" customFormat="1" x14ac:dyDescent="0.2">
      <c r="C67" s="100">
        <v>4</v>
      </c>
      <c r="D67" s="101"/>
      <c r="E67" s="116"/>
      <c r="F67" s="101"/>
      <c r="G67" s="101"/>
      <c r="H67" s="101"/>
      <c r="I67" s="101"/>
      <c r="J67" s="103"/>
    </row>
    <row r="68" spans="3:10" s="77" customFormat="1" x14ac:dyDescent="0.2">
      <c r="C68" s="100">
        <v>5</v>
      </c>
      <c r="D68" s="101"/>
      <c r="E68" s="116"/>
      <c r="F68" s="101"/>
      <c r="G68" s="101"/>
      <c r="H68" s="101"/>
      <c r="I68" s="101"/>
      <c r="J68" s="103"/>
    </row>
    <row r="69" spans="3:10" s="77" customFormat="1" x14ac:dyDescent="0.2">
      <c r="C69" s="100">
        <v>6</v>
      </c>
      <c r="D69" s="101"/>
      <c r="E69" s="116"/>
      <c r="F69" s="101"/>
      <c r="G69" s="101"/>
      <c r="H69" s="101"/>
      <c r="I69" s="101"/>
      <c r="J69" s="103"/>
    </row>
    <row r="70" spans="3:10" s="77" customFormat="1" x14ac:dyDescent="0.2">
      <c r="C70" s="100">
        <v>7</v>
      </c>
      <c r="D70" s="101"/>
      <c r="E70" s="116"/>
      <c r="F70" s="101"/>
      <c r="G70" s="101"/>
      <c r="H70" s="101"/>
      <c r="I70" s="101"/>
      <c r="J70" s="103"/>
    </row>
    <row r="71" spans="3:10" s="77" customFormat="1" x14ac:dyDescent="0.2">
      <c r="C71" s="100">
        <v>8</v>
      </c>
      <c r="D71" s="101"/>
      <c r="E71" s="116"/>
      <c r="F71" s="101"/>
      <c r="G71" s="101"/>
      <c r="H71" s="101"/>
      <c r="I71" s="101"/>
      <c r="J71" s="103"/>
    </row>
    <row r="72" spans="3:10" s="77" customFormat="1" x14ac:dyDescent="0.2">
      <c r="C72" s="100">
        <v>9</v>
      </c>
      <c r="D72" s="101"/>
      <c r="E72" s="116"/>
      <c r="F72" s="101"/>
      <c r="G72" s="101"/>
      <c r="H72" s="101"/>
      <c r="I72" s="101"/>
      <c r="J72" s="103"/>
    </row>
    <row r="73" spans="3:10" s="77" customFormat="1" x14ac:dyDescent="0.2">
      <c r="C73" s="100">
        <v>10</v>
      </c>
      <c r="D73" s="101"/>
      <c r="E73" s="116"/>
      <c r="F73" s="101"/>
      <c r="G73" s="101"/>
      <c r="H73" s="101"/>
      <c r="I73" s="101"/>
      <c r="J73" s="103"/>
    </row>
    <row r="74" spans="3:10" s="77" customFormat="1" ht="27" thickBot="1" x14ac:dyDescent="0.25">
      <c r="C74" s="104">
        <v>11</v>
      </c>
      <c r="D74" s="105"/>
      <c r="E74" s="105"/>
      <c r="F74" s="105"/>
      <c r="G74" s="105"/>
      <c r="H74" s="105"/>
      <c r="I74" s="105"/>
      <c r="J74" s="106"/>
    </row>
    <row r="75" spans="3:10" s="84" customFormat="1" ht="27" thickBot="1" x14ac:dyDescent="0.25">
      <c r="C75" s="191"/>
      <c r="D75" s="191"/>
      <c r="E75" s="192">
        <f>SUM(E64:E74)</f>
        <v>0</v>
      </c>
      <c r="F75" s="191" t="s">
        <v>416</v>
      </c>
      <c r="G75" s="191"/>
      <c r="H75" s="191"/>
      <c r="I75" s="191"/>
      <c r="J75" s="191"/>
    </row>
    <row r="76" spans="3:10" s="77" customFormat="1" ht="27" thickTop="1" x14ac:dyDescent="0.2"/>
    <row r="77" spans="3:10" s="114" customFormat="1" ht="27" thickBot="1" x14ac:dyDescent="0.25">
      <c r="C77" s="194" t="s">
        <v>480</v>
      </c>
      <c r="D77" s="194" t="s">
        <v>423</v>
      </c>
    </row>
    <row r="78" spans="3:10" s="77" customFormat="1" ht="52" x14ac:dyDescent="0.2">
      <c r="C78" s="91" t="s">
        <v>5</v>
      </c>
      <c r="D78" s="92" t="s">
        <v>373</v>
      </c>
      <c r="E78" s="92" t="s">
        <v>374</v>
      </c>
      <c r="F78" s="92" t="s">
        <v>415</v>
      </c>
      <c r="G78" s="92" t="s">
        <v>379</v>
      </c>
      <c r="H78" s="92" t="s">
        <v>380</v>
      </c>
      <c r="I78" s="92" t="s">
        <v>375</v>
      </c>
      <c r="J78" s="93" t="s">
        <v>381</v>
      </c>
    </row>
    <row r="79" spans="3:10" s="77" customFormat="1" ht="30.75" customHeight="1" x14ac:dyDescent="0.2">
      <c r="C79" s="100">
        <v>1</v>
      </c>
      <c r="D79" s="101"/>
      <c r="E79" s="101"/>
      <c r="F79" s="101" t="s">
        <v>417</v>
      </c>
      <c r="G79" s="101" t="s">
        <v>3</v>
      </c>
      <c r="H79" s="102" t="s">
        <v>4</v>
      </c>
      <c r="I79" s="102" t="s">
        <v>377</v>
      </c>
      <c r="J79" s="103"/>
    </row>
    <row r="80" spans="3:10" s="77" customFormat="1" x14ac:dyDescent="0.2">
      <c r="C80" s="100">
        <v>2</v>
      </c>
      <c r="D80" s="101"/>
      <c r="E80" s="101"/>
      <c r="F80" s="101"/>
      <c r="G80" s="101"/>
      <c r="H80" s="101"/>
      <c r="I80" s="101"/>
      <c r="J80" s="103"/>
    </row>
    <row r="81" spans="3:10" s="77" customFormat="1" x14ac:dyDescent="0.2">
      <c r="C81" s="100">
        <v>3</v>
      </c>
      <c r="D81" s="101"/>
      <c r="E81" s="101"/>
      <c r="F81" s="101"/>
      <c r="G81" s="101"/>
      <c r="H81" s="101"/>
      <c r="I81" s="101"/>
      <c r="J81" s="103"/>
    </row>
    <row r="82" spans="3:10" s="77" customFormat="1" x14ac:dyDescent="0.2">
      <c r="C82" s="100">
        <v>4</v>
      </c>
      <c r="D82" s="101"/>
      <c r="E82" s="101"/>
      <c r="F82" s="101"/>
      <c r="G82" s="101"/>
      <c r="H82" s="101"/>
      <c r="I82" s="101"/>
      <c r="J82" s="103"/>
    </row>
    <row r="83" spans="3:10" s="77" customFormat="1" x14ac:dyDescent="0.2">
      <c r="C83" s="100">
        <v>5</v>
      </c>
      <c r="D83" s="101"/>
      <c r="E83" s="101"/>
      <c r="F83" s="101"/>
      <c r="G83" s="101"/>
      <c r="H83" s="101"/>
      <c r="I83" s="101"/>
      <c r="J83" s="103"/>
    </row>
    <row r="84" spans="3:10" s="77" customFormat="1" x14ac:dyDescent="0.2">
      <c r="C84" s="100">
        <v>6</v>
      </c>
      <c r="D84" s="101"/>
      <c r="E84" s="101"/>
      <c r="F84" s="101"/>
      <c r="G84" s="101"/>
      <c r="H84" s="101"/>
      <c r="I84" s="101"/>
      <c r="J84" s="103"/>
    </row>
    <row r="85" spans="3:10" s="77" customFormat="1" x14ac:dyDescent="0.2">
      <c r="C85" s="100">
        <v>7</v>
      </c>
      <c r="D85" s="101"/>
      <c r="E85" s="101"/>
      <c r="F85" s="101"/>
      <c r="G85" s="101"/>
      <c r="H85" s="101"/>
      <c r="I85" s="101"/>
      <c r="J85" s="103"/>
    </row>
    <row r="86" spans="3:10" s="77" customFormat="1" x14ac:dyDescent="0.2">
      <c r="C86" s="100">
        <v>8</v>
      </c>
      <c r="D86" s="101"/>
      <c r="E86" s="101"/>
      <c r="F86" s="101"/>
      <c r="G86" s="101"/>
      <c r="H86" s="101"/>
      <c r="I86" s="101"/>
      <c r="J86" s="103"/>
    </row>
    <row r="87" spans="3:10" s="77" customFormat="1" x14ac:dyDescent="0.2">
      <c r="C87" s="100">
        <v>9</v>
      </c>
      <c r="D87" s="101"/>
      <c r="E87" s="101"/>
      <c r="F87" s="101"/>
      <c r="G87" s="101"/>
      <c r="H87" s="101"/>
      <c r="I87" s="101"/>
      <c r="J87" s="103"/>
    </row>
    <row r="88" spans="3:10" s="77" customFormat="1" x14ac:dyDescent="0.2">
      <c r="C88" s="100">
        <v>10</v>
      </c>
      <c r="D88" s="101"/>
      <c r="E88" s="101"/>
      <c r="F88" s="101"/>
      <c r="G88" s="101"/>
      <c r="H88" s="101"/>
      <c r="I88" s="101"/>
      <c r="J88" s="103"/>
    </row>
    <row r="89" spans="3:10" s="77" customFormat="1" ht="27" thickBot="1" x14ac:dyDescent="0.25">
      <c r="C89" s="104">
        <v>11</v>
      </c>
      <c r="D89" s="105"/>
      <c r="E89" s="105"/>
      <c r="F89" s="105"/>
      <c r="G89" s="105"/>
      <c r="H89" s="105"/>
      <c r="I89" s="105"/>
      <c r="J89" s="106"/>
    </row>
    <row r="90" spans="3:10" s="77" customFormat="1" ht="27" thickBot="1" x14ac:dyDescent="0.25">
      <c r="C90" s="81"/>
      <c r="D90" s="81"/>
      <c r="E90" s="192">
        <f>SUM(E79:E89)</f>
        <v>0</v>
      </c>
      <c r="F90" s="191" t="s">
        <v>417</v>
      </c>
      <c r="G90" s="81"/>
      <c r="H90" s="81"/>
      <c r="I90" s="81"/>
      <c r="J90" s="81"/>
    </row>
    <row r="91" spans="3:10" s="77" customFormat="1" ht="27" thickTop="1" x14ac:dyDescent="0.2"/>
    <row r="92" spans="3:10" s="77" customFormat="1" x14ac:dyDescent="0.2"/>
    <row r="93" spans="3:10" s="114" customFormat="1" ht="27" thickBot="1" x14ac:dyDescent="0.25">
      <c r="C93" s="194" t="s">
        <v>481</v>
      </c>
      <c r="D93" s="194" t="s">
        <v>389</v>
      </c>
    </row>
    <row r="94" spans="3:10" s="82" customFormat="1" ht="81" customHeight="1" x14ac:dyDescent="0.2">
      <c r="C94" s="91" t="s">
        <v>5</v>
      </c>
      <c r="D94" s="92" t="s">
        <v>373</v>
      </c>
      <c r="E94" s="92" t="s">
        <v>463</v>
      </c>
      <c r="F94" s="92" t="s">
        <v>415</v>
      </c>
      <c r="G94" s="92" t="s">
        <v>462</v>
      </c>
      <c r="H94" s="92" t="s">
        <v>387</v>
      </c>
      <c r="I94" s="92" t="s">
        <v>458</v>
      </c>
      <c r="J94" s="93" t="s">
        <v>459</v>
      </c>
    </row>
    <row r="95" spans="3:10" s="77" customFormat="1" x14ac:dyDescent="0.2">
      <c r="C95" s="107">
        <v>1</v>
      </c>
      <c r="D95" s="101"/>
      <c r="E95" s="101"/>
      <c r="F95" s="101" t="s">
        <v>416</v>
      </c>
      <c r="G95" s="101"/>
      <c r="H95" s="101"/>
      <c r="I95" s="101"/>
      <c r="J95" s="103"/>
    </row>
    <row r="96" spans="3:10" s="77" customFormat="1" x14ac:dyDescent="0.2">
      <c r="C96" s="107">
        <v>2</v>
      </c>
      <c r="D96" s="101"/>
      <c r="E96" s="101"/>
      <c r="F96" s="101"/>
      <c r="G96" s="101"/>
      <c r="H96" s="101"/>
      <c r="I96" s="101"/>
      <c r="J96" s="103"/>
    </row>
    <row r="97" spans="3:10" s="77" customFormat="1" x14ac:dyDescent="0.2">
      <c r="C97" s="107">
        <v>3</v>
      </c>
      <c r="D97" s="101"/>
      <c r="E97" s="101"/>
      <c r="F97" s="101"/>
      <c r="G97" s="101"/>
      <c r="H97" s="101"/>
      <c r="I97" s="101"/>
      <c r="J97" s="103"/>
    </row>
    <row r="98" spans="3:10" s="77" customFormat="1" x14ac:dyDescent="0.2">
      <c r="C98" s="107">
        <v>4</v>
      </c>
      <c r="D98" s="101"/>
      <c r="E98" s="101"/>
      <c r="F98" s="101"/>
      <c r="G98" s="101"/>
      <c r="H98" s="101"/>
      <c r="I98" s="101"/>
      <c r="J98" s="103"/>
    </row>
    <row r="99" spans="3:10" s="77" customFormat="1" x14ac:dyDescent="0.2">
      <c r="C99" s="107">
        <v>5</v>
      </c>
      <c r="D99" s="101"/>
      <c r="E99" s="101"/>
      <c r="F99" s="101"/>
      <c r="G99" s="101"/>
      <c r="H99" s="101"/>
      <c r="I99" s="101"/>
      <c r="J99" s="103"/>
    </row>
    <row r="100" spans="3:10" s="77" customFormat="1" x14ac:dyDescent="0.2">
      <c r="C100" s="107">
        <v>6</v>
      </c>
      <c r="D100" s="101"/>
      <c r="E100" s="101"/>
      <c r="F100" s="101"/>
      <c r="G100" s="101"/>
      <c r="H100" s="101"/>
      <c r="I100" s="101"/>
      <c r="J100" s="103"/>
    </row>
    <row r="101" spans="3:10" s="77" customFormat="1" x14ac:dyDescent="0.2">
      <c r="C101" s="107">
        <v>7</v>
      </c>
      <c r="D101" s="101"/>
      <c r="E101" s="101"/>
      <c r="F101" s="101"/>
      <c r="G101" s="101"/>
      <c r="H101" s="101"/>
      <c r="I101" s="101"/>
      <c r="J101" s="103"/>
    </row>
    <row r="102" spans="3:10" s="77" customFormat="1" x14ac:dyDescent="0.2">
      <c r="C102" s="107">
        <v>8</v>
      </c>
      <c r="D102" s="101"/>
      <c r="E102" s="101"/>
      <c r="F102" s="101"/>
      <c r="G102" s="101"/>
      <c r="H102" s="101"/>
      <c r="I102" s="101"/>
      <c r="J102" s="103"/>
    </row>
    <row r="103" spans="3:10" s="77" customFormat="1" x14ac:dyDescent="0.2">
      <c r="C103" s="107">
        <v>9</v>
      </c>
      <c r="D103" s="101"/>
      <c r="E103" s="101"/>
      <c r="F103" s="101"/>
      <c r="G103" s="101"/>
      <c r="H103" s="101"/>
      <c r="I103" s="101"/>
      <c r="J103" s="103"/>
    </row>
    <row r="104" spans="3:10" s="77" customFormat="1" x14ac:dyDescent="0.2">
      <c r="C104" s="107">
        <v>10</v>
      </c>
      <c r="D104" s="101"/>
      <c r="E104" s="101"/>
      <c r="F104" s="101"/>
      <c r="G104" s="101"/>
      <c r="H104" s="101"/>
      <c r="I104" s="101"/>
      <c r="J104" s="103"/>
    </row>
    <row r="105" spans="3:10" s="77" customFormat="1" x14ac:dyDescent="0.2">
      <c r="C105" s="107">
        <v>11</v>
      </c>
      <c r="D105" s="101"/>
      <c r="E105" s="101"/>
      <c r="F105" s="101"/>
      <c r="G105" s="101"/>
      <c r="H105" s="101"/>
      <c r="I105" s="101"/>
      <c r="J105" s="103"/>
    </row>
    <row r="106" spans="3:10" s="77" customFormat="1" x14ac:dyDescent="0.2">
      <c r="C106" s="107">
        <v>12</v>
      </c>
      <c r="D106" s="101"/>
      <c r="E106" s="101"/>
      <c r="F106" s="101"/>
      <c r="G106" s="101"/>
      <c r="H106" s="101"/>
      <c r="I106" s="101"/>
      <c r="J106" s="103"/>
    </row>
    <row r="107" spans="3:10" s="77" customFormat="1" x14ac:dyDescent="0.2">
      <c r="C107" s="107">
        <v>13</v>
      </c>
      <c r="D107" s="101"/>
      <c r="E107" s="101"/>
      <c r="F107" s="101"/>
      <c r="G107" s="101"/>
      <c r="H107" s="101"/>
      <c r="I107" s="101"/>
      <c r="J107" s="103"/>
    </row>
    <row r="108" spans="3:10" s="77" customFormat="1" x14ac:dyDescent="0.2">
      <c r="C108" s="107">
        <v>14</v>
      </c>
      <c r="D108" s="101"/>
      <c r="E108" s="101"/>
      <c r="F108" s="101"/>
      <c r="G108" s="101"/>
      <c r="H108" s="101"/>
      <c r="I108" s="101"/>
      <c r="J108" s="103"/>
    </row>
    <row r="109" spans="3:10" s="77" customFormat="1" x14ac:dyDescent="0.2">
      <c r="C109" s="107">
        <v>15</v>
      </c>
      <c r="D109" s="101"/>
      <c r="E109" s="101"/>
      <c r="F109" s="101"/>
      <c r="G109" s="101"/>
      <c r="H109" s="101"/>
      <c r="I109" s="101"/>
      <c r="J109" s="103"/>
    </row>
    <row r="110" spans="3:10" s="77" customFormat="1" x14ac:dyDescent="0.2">
      <c r="C110" s="107">
        <v>16</v>
      </c>
      <c r="D110" s="101"/>
      <c r="E110" s="101"/>
      <c r="F110" s="101"/>
      <c r="G110" s="101"/>
      <c r="H110" s="101"/>
      <c r="I110" s="101"/>
      <c r="J110" s="103"/>
    </row>
    <row r="111" spans="3:10" s="77" customFormat="1" x14ac:dyDescent="0.2">
      <c r="C111" s="107">
        <v>17</v>
      </c>
      <c r="D111" s="101"/>
      <c r="E111" s="101"/>
      <c r="F111" s="101"/>
      <c r="G111" s="101"/>
      <c r="H111" s="101"/>
      <c r="I111" s="101"/>
      <c r="J111" s="103"/>
    </row>
    <row r="112" spans="3:10" s="77" customFormat="1" x14ac:dyDescent="0.2">
      <c r="C112" s="107">
        <v>18</v>
      </c>
      <c r="D112" s="101"/>
      <c r="E112" s="101"/>
      <c r="F112" s="101"/>
      <c r="G112" s="101"/>
      <c r="H112" s="101"/>
      <c r="I112" s="101"/>
      <c r="J112" s="103"/>
    </row>
    <row r="113" spans="3:10" s="77" customFormat="1" x14ac:dyDescent="0.2">
      <c r="C113" s="107">
        <v>19</v>
      </c>
      <c r="D113" s="101"/>
      <c r="E113" s="101"/>
      <c r="F113" s="101"/>
      <c r="G113" s="101"/>
      <c r="H113" s="101"/>
      <c r="I113" s="101"/>
      <c r="J113" s="103"/>
    </row>
    <row r="114" spans="3:10" s="77" customFormat="1" x14ac:dyDescent="0.2">
      <c r="C114" s="107">
        <v>20</v>
      </c>
      <c r="D114" s="101"/>
      <c r="E114" s="101"/>
      <c r="F114" s="101"/>
      <c r="G114" s="101"/>
      <c r="H114" s="101"/>
      <c r="I114" s="101"/>
      <c r="J114" s="103"/>
    </row>
    <row r="115" spans="3:10" s="77" customFormat="1" x14ac:dyDescent="0.2">
      <c r="C115" s="107">
        <v>21</v>
      </c>
      <c r="D115" s="101"/>
      <c r="E115" s="101"/>
      <c r="F115" s="101"/>
      <c r="G115" s="101"/>
      <c r="H115" s="101"/>
      <c r="I115" s="101"/>
      <c r="J115" s="103"/>
    </row>
    <row r="116" spans="3:10" s="77" customFormat="1" x14ac:dyDescent="0.2">
      <c r="C116" s="107">
        <v>22</v>
      </c>
      <c r="D116" s="101"/>
      <c r="E116" s="101"/>
      <c r="F116" s="101"/>
      <c r="G116" s="101"/>
      <c r="H116" s="101"/>
      <c r="I116" s="101"/>
      <c r="J116" s="103"/>
    </row>
    <row r="117" spans="3:10" s="77" customFormat="1" x14ac:dyDescent="0.2">
      <c r="C117" s="107">
        <v>23</v>
      </c>
      <c r="D117" s="101"/>
      <c r="E117" s="101"/>
      <c r="F117" s="101"/>
      <c r="G117" s="101"/>
      <c r="H117" s="101"/>
      <c r="I117" s="101"/>
      <c r="J117" s="103"/>
    </row>
    <row r="118" spans="3:10" s="77" customFormat="1" ht="27" thickBot="1" x14ac:dyDescent="0.25">
      <c r="C118" s="108">
        <v>24</v>
      </c>
      <c r="D118" s="105"/>
      <c r="E118" s="105"/>
      <c r="F118" s="105"/>
      <c r="G118" s="105"/>
      <c r="H118" s="105"/>
      <c r="I118" s="105"/>
      <c r="J118" s="106"/>
    </row>
    <row r="119" spans="3:10" s="77" customFormat="1" ht="27" thickBot="1" x14ac:dyDescent="0.25">
      <c r="C119" s="81"/>
      <c r="D119" s="81"/>
      <c r="E119" s="192">
        <f>SUM(E95:E118)</f>
        <v>0</v>
      </c>
      <c r="F119" s="191"/>
      <c r="G119" s="81"/>
      <c r="H119" s="81"/>
      <c r="I119" s="81"/>
      <c r="J119" s="81"/>
    </row>
    <row r="120" spans="3:10" s="77" customFormat="1" ht="27" thickTop="1" x14ac:dyDescent="0.2"/>
    <row r="121" spans="3:10" s="77" customFormat="1" x14ac:dyDescent="0.2"/>
    <row r="122" spans="3:10" s="77" customFormat="1" x14ac:dyDescent="0.2"/>
    <row r="123" spans="3:10" s="77" customFormat="1" x14ac:dyDescent="0.2"/>
    <row r="124" spans="3:10" s="114" customFormat="1" ht="27" thickBot="1" x14ac:dyDescent="0.25">
      <c r="C124" s="194" t="s">
        <v>482</v>
      </c>
      <c r="D124" s="194" t="s">
        <v>394</v>
      </c>
    </row>
    <row r="125" spans="3:10" s="77" customFormat="1" ht="52" x14ac:dyDescent="0.2">
      <c r="C125" s="91" t="s">
        <v>5</v>
      </c>
      <c r="D125" s="92" t="s">
        <v>373</v>
      </c>
      <c r="E125" s="92" t="s">
        <v>463</v>
      </c>
      <c r="F125" s="92" t="s">
        <v>415</v>
      </c>
      <c r="G125" s="92" t="s">
        <v>391</v>
      </c>
      <c r="H125" s="92" t="s">
        <v>392</v>
      </c>
      <c r="I125" s="92" t="s">
        <v>393</v>
      </c>
      <c r="J125" s="93" t="s">
        <v>25</v>
      </c>
    </row>
    <row r="126" spans="3:10" s="77" customFormat="1" x14ac:dyDescent="0.2">
      <c r="C126" s="109"/>
      <c r="D126" s="101"/>
      <c r="E126" s="101"/>
      <c r="F126" s="101" t="s">
        <v>416</v>
      </c>
      <c r="G126" s="101"/>
      <c r="H126" s="101"/>
      <c r="I126" s="101"/>
      <c r="J126" s="103"/>
    </row>
    <row r="127" spans="3:10" s="77" customFormat="1" x14ac:dyDescent="0.2">
      <c r="C127" s="109"/>
      <c r="D127" s="101"/>
      <c r="E127" s="101"/>
      <c r="F127" s="101"/>
      <c r="G127" s="101"/>
      <c r="H127" s="101"/>
      <c r="I127" s="101"/>
      <c r="J127" s="103"/>
    </row>
    <row r="128" spans="3:10" s="77" customFormat="1" x14ac:dyDescent="0.2">
      <c r="C128" s="109"/>
      <c r="D128" s="101"/>
      <c r="E128" s="101"/>
      <c r="F128" s="101"/>
      <c r="G128" s="101"/>
      <c r="H128" s="101"/>
      <c r="I128" s="101"/>
      <c r="J128" s="103"/>
    </row>
    <row r="129" spans="3:10" s="77" customFormat="1" x14ac:dyDescent="0.2">
      <c r="C129" s="109"/>
      <c r="D129" s="101"/>
      <c r="E129" s="101"/>
      <c r="F129" s="101"/>
      <c r="G129" s="101"/>
      <c r="H129" s="101"/>
      <c r="I129" s="101"/>
      <c r="J129" s="103"/>
    </row>
    <row r="130" spans="3:10" s="77" customFormat="1" x14ac:dyDescent="0.2">
      <c r="C130" s="109"/>
      <c r="D130" s="101"/>
      <c r="E130" s="101"/>
      <c r="F130" s="101"/>
      <c r="G130" s="101"/>
      <c r="H130" s="101"/>
      <c r="I130" s="101"/>
      <c r="J130" s="103"/>
    </row>
    <row r="131" spans="3:10" s="77" customFormat="1" x14ac:dyDescent="0.2">
      <c r="C131" s="109"/>
      <c r="D131" s="101"/>
      <c r="E131" s="101"/>
      <c r="F131" s="101"/>
      <c r="G131" s="101"/>
      <c r="H131" s="101"/>
      <c r="I131" s="101"/>
      <c r="J131" s="103"/>
    </row>
    <row r="132" spans="3:10" s="77" customFormat="1" x14ac:dyDescent="0.2">
      <c r="C132" s="109"/>
      <c r="D132" s="101"/>
      <c r="E132" s="101"/>
      <c r="F132" s="101"/>
      <c r="G132" s="101"/>
      <c r="H132" s="101"/>
      <c r="I132" s="101"/>
      <c r="J132" s="103"/>
    </row>
    <row r="133" spans="3:10" s="77" customFormat="1" x14ac:dyDescent="0.2">
      <c r="C133" s="109"/>
      <c r="D133" s="101"/>
      <c r="E133" s="101"/>
      <c r="F133" s="101"/>
      <c r="G133" s="101"/>
      <c r="H133" s="101"/>
      <c r="I133" s="101"/>
      <c r="J133" s="103"/>
    </row>
    <row r="134" spans="3:10" s="77" customFormat="1" x14ac:dyDescent="0.2">
      <c r="C134" s="109"/>
      <c r="D134" s="101"/>
      <c r="E134" s="101"/>
      <c r="F134" s="101"/>
      <c r="G134" s="101"/>
      <c r="H134" s="101"/>
      <c r="I134" s="101"/>
      <c r="J134" s="103"/>
    </row>
    <row r="135" spans="3:10" s="77" customFormat="1" x14ac:dyDescent="0.2">
      <c r="C135" s="109"/>
      <c r="D135" s="101"/>
      <c r="E135" s="101"/>
      <c r="F135" s="101"/>
      <c r="G135" s="101"/>
      <c r="H135" s="101"/>
      <c r="I135" s="101"/>
      <c r="J135" s="103"/>
    </row>
    <row r="136" spans="3:10" s="77" customFormat="1" x14ac:dyDescent="0.2">
      <c r="C136" s="109"/>
      <c r="D136" s="101"/>
      <c r="E136" s="101"/>
      <c r="F136" s="101"/>
      <c r="G136" s="101"/>
      <c r="H136" s="101"/>
      <c r="I136" s="101"/>
      <c r="J136" s="103"/>
    </row>
    <row r="137" spans="3:10" s="77" customFormat="1" x14ac:dyDescent="0.2">
      <c r="C137" s="109"/>
      <c r="D137" s="101"/>
      <c r="E137" s="101"/>
      <c r="F137" s="101"/>
      <c r="G137" s="101"/>
      <c r="H137" s="101"/>
      <c r="I137" s="101"/>
      <c r="J137" s="103"/>
    </row>
    <row r="138" spans="3:10" s="77" customFormat="1" x14ac:dyDescent="0.2">
      <c r="C138" s="109"/>
      <c r="D138" s="101"/>
      <c r="E138" s="101"/>
      <c r="F138" s="101"/>
      <c r="G138" s="101"/>
      <c r="H138" s="101"/>
      <c r="I138" s="101"/>
      <c r="J138" s="103"/>
    </row>
    <row r="139" spans="3:10" s="77" customFormat="1" x14ac:dyDescent="0.2">
      <c r="C139" s="109"/>
      <c r="D139" s="101"/>
      <c r="E139" s="101"/>
      <c r="F139" s="101"/>
      <c r="G139" s="101"/>
      <c r="H139" s="101"/>
      <c r="I139" s="101"/>
      <c r="J139" s="103"/>
    </row>
    <row r="140" spans="3:10" s="77" customFormat="1" x14ac:dyDescent="0.2">
      <c r="C140" s="109"/>
      <c r="D140" s="101"/>
      <c r="E140" s="101"/>
      <c r="F140" s="101"/>
      <c r="G140" s="101"/>
      <c r="H140" s="101"/>
      <c r="I140" s="101"/>
      <c r="J140" s="103"/>
    </row>
    <row r="141" spans="3:10" s="77" customFormat="1" x14ac:dyDescent="0.2">
      <c r="C141" s="109"/>
      <c r="D141" s="101"/>
      <c r="E141" s="101"/>
      <c r="F141" s="101"/>
      <c r="G141" s="101"/>
      <c r="H141" s="101"/>
      <c r="I141" s="101"/>
      <c r="J141" s="103"/>
    </row>
    <row r="142" spans="3:10" s="77" customFormat="1" x14ac:dyDescent="0.2">
      <c r="C142" s="109"/>
      <c r="D142" s="101"/>
      <c r="E142" s="101"/>
      <c r="F142" s="101"/>
      <c r="G142" s="101"/>
      <c r="H142" s="101"/>
      <c r="I142" s="101"/>
      <c r="J142" s="103"/>
    </row>
    <row r="143" spans="3:10" s="77" customFormat="1" x14ac:dyDescent="0.2">
      <c r="C143" s="109"/>
      <c r="D143" s="101"/>
      <c r="E143" s="101"/>
      <c r="F143" s="101"/>
      <c r="G143" s="101"/>
      <c r="H143" s="101"/>
      <c r="I143" s="101"/>
      <c r="J143" s="103"/>
    </row>
    <row r="144" spans="3:10" s="77" customFormat="1" x14ac:dyDescent="0.2">
      <c r="C144" s="109"/>
      <c r="D144" s="101"/>
      <c r="E144" s="101"/>
      <c r="F144" s="101"/>
      <c r="G144" s="101"/>
      <c r="H144" s="101"/>
      <c r="I144" s="101"/>
      <c r="J144" s="103"/>
    </row>
    <row r="145" spans="3:10" s="77" customFormat="1" x14ac:dyDescent="0.2">
      <c r="C145" s="109"/>
      <c r="D145" s="101"/>
      <c r="E145" s="101"/>
      <c r="F145" s="101"/>
      <c r="G145" s="101"/>
      <c r="H145" s="101"/>
      <c r="I145" s="101"/>
      <c r="J145" s="103"/>
    </row>
    <row r="146" spans="3:10" s="77" customFormat="1" x14ac:dyDescent="0.2">
      <c r="C146" s="109"/>
      <c r="D146" s="101"/>
      <c r="E146" s="101"/>
      <c r="F146" s="101"/>
      <c r="G146" s="101"/>
      <c r="H146" s="101"/>
      <c r="I146" s="101"/>
      <c r="J146" s="103"/>
    </row>
    <row r="147" spans="3:10" s="77" customFormat="1" x14ac:dyDescent="0.2">
      <c r="C147" s="109"/>
      <c r="D147" s="101"/>
      <c r="E147" s="101"/>
      <c r="F147" s="101"/>
      <c r="G147" s="101"/>
      <c r="H147" s="101"/>
      <c r="I147" s="101"/>
      <c r="J147" s="103"/>
    </row>
    <row r="148" spans="3:10" s="77" customFormat="1" x14ac:dyDescent="0.2">
      <c r="C148" s="109"/>
      <c r="D148" s="101"/>
      <c r="E148" s="101"/>
      <c r="F148" s="101"/>
      <c r="G148" s="101"/>
      <c r="H148" s="101"/>
      <c r="I148" s="101"/>
      <c r="J148" s="103"/>
    </row>
    <row r="149" spans="3:10" s="77" customFormat="1" x14ac:dyDescent="0.2">
      <c r="C149" s="109"/>
      <c r="D149" s="101"/>
      <c r="E149" s="101"/>
      <c r="F149" s="101"/>
      <c r="G149" s="101"/>
      <c r="H149" s="101"/>
      <c r="I149" s="101"/>
      <c r="J149" s="103"/>
    </row>
    <row r="150" spans="3:10" s="77" customFormat="1" x14ac:dyDescent="0.2">
      <c r="C150" s="109"/>
      <c r="D150" s="101"/>
      <c r="E150" s="101"/>
      <c r="F150" s="101"/>
      <c r="G150" s="101"/>
      <c r="H150" s="101"/>
      <c r="I150" s="101"/>
      <c r="J150" s="103"/>
    </row>
    <row r="151" spans="3:10" s="77" customFormat="1" x14ac:dyDescent="0.2">
      <c r="C151" s="109"/>
      <c r="D151" s="101"/>
      <c r="E151" s="101"/>
      <c r="F151" s="101"/>
      <c r="G151" s="101"/>
      <c r="H151" s="101"/>
      <c r="I151" s="101"/>
      <c r="J151" s="103"/>
    </row>
    <row r="152" spans="3:10" s="77" customFormat="1" ht="27" thickBot="1" x14ac:dyDescent="0.25">
      <c r="C152" s="110"/>
      <c r="D152" s="105"/>
      <c r="E152" s="105"/>
      <c r="F152" s="105"/>
      <c r="G152" s="105"/>
      <c r="H152" s="105"/>
      <c r="I152" s="105"/>
      <c r="J152" s="106"/>
    </row>
    <row r="153" spans="3:10" s="77" customFormat="1" ht="27" thickBot="1" x14ac:dyDescent="0.25">
      <c r="C153" s="81"/>
      <c r="D153" s="81" t="s">
        <v>430</v>
      </c>
      <c r="E153" s="192">
        <f>SUM(E126:E152)</f>
        <v>0</v>
      </c>
      <c r="F153" s="191"/>
      <c r="G153" s="192">
        <f t="shared" ref="G153:J153" si="0">SUM(G126:G152)</f>
        <v>0</v>
      </c>
      <c r="H153" s="192">
        <f t="shared" si="0"/>
        <v>0</v>
      </c>
      <c r="I153" s="192">
        <f t="shared" si="0"/>
        <v>0</v>
      </c>
      <c r="J153" s="192">
        <f t="shared" si="0"/>
        <v>0</v>
      </c>
    </row>
    <row r="154" spans="3:10" s="77" customFormat="1" ht="27" thickTop="1" x14ac:dyDescent="0.2">
      <c r="C154" s="78"/>
      <c r="D154" s="78"/>
      <c r="E154" s="78"/>
      <c r="F154" s="78"/>
      <c r="G154" s="78"/>
      <c r="H154" s="78"/>
      <c r="I154" s="78"/>
      <c r="J154" s="78"/>
    </row>
    <row r="155" spans="3:10" s="114" customFormat="1" ht="27" thickBot="1" x14ac:dyDescent="0.25">
      <c r="C155" s="194" t="s">
        <v>483</v>
      </c>
      <c r="D155" s="194" t="s">
        <v>406</v>
      </c>
      <c r="E155" s="196"/>
      <c r="F155" s="196"/>
      <c r="G155" s="196"/>
      <c r="H155" s="196"/>
      <c r="I155" s="196"/>
      <c r="J155" s="196"/>
    </row>
    <row r="156" spans="3:10" s="77" customFormat="1" ht="25" customHeight="1" x14ac:dyDescent="0.2">
      <c r="C156" s="111" t="s">
        <v>424</v>
      </c>
      <c r="D156" s="188"/>
      <c r="E156" s="188"/>
      <c r="F156" s="188"/>
      <c r="G156" s="188"/>
      <c r="H156" s="188"/>
      <c r="I156" s="188"/>
      <c r="J156" s="189"/>
    </row>
    <row r="157" spans="3:10" s="77" customFormat="1" x14ac:dyDescent="0.2">
      <c r="C157" s="100" t="s">
        <v>425</v>
      </c>
      <c r="D157" s="156"/>
      <c r="E157" s="156"/>
      <c r="F157" s="156"/>
      <c r="G157" s="156"/>
      <c r="H157" s="156"/>
      <c r="I157" s="156"/>
      <c r="J157" s="157"/>
    </row>
    <row r="158" spans="3:10" s="77" customFormat="1" x14ac:dyDescent="0.2">
      <c r="C158" s="100" t="s">
        <v>426</v>
      </c>
      <c r="D158" s="156"/>
      <c r="E158" s="156"/>
      <c r="F158" s="156"/>
      <c r="G158" s="156"/>
      <c r="H158" s="156"/>
      <c r="I158" s="156"/>
      <c r="J158" s="157"/>
    </row>
    <row r="159" spans="3:10" s="77" customFormat="1" x14ac:dyDescent="0.2">
      <c r="C159" s="100" t="s">
        <v>427</v>
      </c>
      <c r="D159" s="156"/>
      <c r="E159" s="156"/>
      <c r="F159" s="156"/>
      <c r="G159" s="156"/>
      <c r="H159" s="156"/>
      <c r="I159" s="156"/>
      <c r="J159" s="157"/>
    </row>
    <row r="160" spans="3:10" s="77" customFormat="1" x14ac:dyDescent="0.2">
      <c r="C160" s="100" t="s">
        <v>428</v>
      </c>
      <c r="D160" s="156"/>
      <c r="E160" s="156"/>
      <c r="F160" s="156"/>
      <c r="G160" s="156"/>
      <c r="H160" s="156"/>
      <c r="I160" s="156"/>
      <c r="J160" s="157"/>
    </row>
    <row r="161" spans="3:10" s="77" customFormat="1" ht="27" thickBot="1" x14ac:dyDescent="0.25">
      <c r="C161" s="104" t="s">
        <v>429</v>
      </c>
      <c r="D161" s="158"/>
      <c r="E161" s="158"/>
      <c r="F161" s="158"/>
      <c r="G161" s="158"/>
      <c r="H161" s="158"/>
      <c r="I161" s="158"/>
      <c r="J161" s="159"/>
    </row>
    <row r="162" spans="3:10" s="77" customFormat="1" x14ac:dyDescent="0.2"/>
    <row r="163" spans="3:10" s="114" customFormat="1" x14ac:dyDescent="0.2">
      <c r="C163" s="194" t="s">
        <v>484</v>
      </c>
      <c r="D163" s="194" t="s">
        <v>460</v>
      </c>
    </row>
    <row r="164" spans="3:10" s="77" customFormat="1" ht="5.25" customHeight="1" thickBot="1" x14ac:dyDescent="0.25"/>
    <row r="165" spans="3:10" s="77" customFormat="1" ht="29.25" customHeight="1" x14ac:dyDescent="0.2">
      <c r="C165" s="142"/>
      <c r="D165" s="143"/>
      <c r="E165" s="143"/>
      <c r="F165" s="143"/>
      <c r="G165" s="143"/>
      <c r="H165" s="143"/>
      <c r="I165" s="143"/>
      <c r="J165" s="144"/>
    </row>
    <row r="166" spans="3:10" s="77" customFormat="1" ht="29.25" customHeight="1" x14ac:dyDescent="0.2">
      <c r="C166" s="145"/>
      <c r="D166" s="146"/>
      <c r="E166" s="146"/>
      <c r="F166" s="146"/>
      <c r="G166" s="146"/>
      <c r="H166" s="146"/>
      <c r="I166" s="146"/>
      <c r="J166" s="147"/>
    </row>
    <row r="167" spans="3:10" s="77" customFormat="1" ht="29.25" customHeight="1" x14ac:dyDescent="0.2">
      <c r="C167" s="145"/>
      <c r="D167" s="146"/>
      <c r="E167" s="146"/>
      <c r="F167" s="146"/>
      <c r="G167" s="146"/>
      <c r="H167" s="146"/>
      <c r="I167" s="146"/>
      <c r="J167" s="147"/>
    </row>
    <row r="168" spans="3:10" s="77" customFormat="1" ht="29.25" customHeight="1" x14ac:dyDescent="0.2">
      <c r="C168" s="145"/>
      <c r="D168" s="146"/>
      <c r="E168" s="146"/>
      <c r="F168" s="146"/>
      <c r="G168" s="146"/>
      <c r="H168" s="146"/>
      <c r="I168" s="146"/>
      <c r="J168" s="147"/>
    </row>
    <row r="169" spans="3:10" s="77" customFormat="1" ht="29.25" customHeight="1" x14ac:dyDescent="0.2">
      <c r="C169" s="145"/>
      <c r="D169" s="146"/>
      <c r="E169" s="146"/>
      <c r="F169" s="146"/>
      <c r="G169" s="146"/>
      <c r="H169" s="146"/>
      <c r="I169" s="146"/>
      <c r="J169" s="147"/>
    </row>
    <row r="170" spans="3:10" s="77" customFormat="1" x14ac:dyDescent="0.2">
      <c r="C170" s="145"/>
      <c r="D170" s="146"/>
      <c r="E170" s="146"/>
      <c r="F170" s="146"/>
      <c r="G170" s="146"/>
      <c r="H170" s="146"/>
      <c r="I170" s="146"/>
      <c r="J170" s="147"/>
    </row>
    <row r="171" spans="3:10" s="77" customFormat="1" x14ac:dyDescent="0.2">
      <c r="C171" s="145"/>
      <c r="D171" s="146"/>
      <c r="E171" s="146"/>
      <c r="F171" s="146"/>
      <c r="G171" s="146"/>
      <c r="H171" s="146"/>
      <c r="I171" s="146"/>
      <c r="J171" s="147"/>
    </row>
    <row r="172" spans="3:10" x14ac:dyDescent="0.3">
      <c r="C172" s="145"/>
      <c r="D172" s="146"/>
      <c r="E172" s="146"/>
      <c r="F172" s="146"/>
      <c r="G172" s="146"/>
      <c r="H172" s="146"/>
      <c r="I172" s="146"/>
      <c r="J172" s="147"/>
    </row>
    <row r="173" spans="3:10" ht="29" customHeight="1" x14ac:dyDescent="0.3">
      <c r="C173" s="145"/>
      <c r="D173" s="146"/>
      <c r="E173" s="146"/>
      <c r="F173" s="146"/>
      <c r="G173" s="146"/>
      <c r="H173" s="146"/>
      <c r="I173" s="146"/>
      <c r="J173" s="147"/>
    </row>
    <row r="174" spans="3:10" ht="6" customHeight="1" x14ac:dyDescent="0.3">
      <c r="C174" s="145"/>
      <c r="D174" s="146"/>
      <c r="E174" s="146"/>
      <c r="F174" s="146"/>
      <c r="G174" s="146"/>
      <c r="H174" s="146"/>
      <c r="I174" s="146"/>
      <c r="J174" s="147"/>
    </row>
    <row r="175" spans="3:10" x14ac:dyDescent="0.3">
      <c r="C175" s="145"/>
      <c r="D175" s="146"/>
      <c r="E175" s="146"/>
      <c r="F175" s="146"/>
      <c r="G175" s="146"/>
      <c r="H175" s="146"/>
      <c r="I175" s="146"/>
      <c r="J175" s="147"/>
    </row>
    <row r="176" spans="3:10" ht="27" thickBot="1" x14ac:dyDescent="0.35">
      <c r="C176" s="148"/>
      <c r="D176" s="149"/>
      <c r="E176" s="149"/>
      <c r="F176" s="149"/>
      <c r="G176" s="149"/>
      <c r="H176" s="149"/>
      <c r="I176" s="149"/>
      <c r="J176" s="150"/>
    </row>
    <row r="178" spans="3:8" s="198" customFormat="1" x14ac:dyDescent="0.3">
      <c r="C178" s="197" t="s">
        <v>485</v>
      </c>
      <c r="D178" s="197" t="s">
        <v>461</v>
      </c>
    </row>
    <row r="179" spans="3:8" ht="6" customHeight="1" thickBot="1" x14ac:dyDescent="0.35"/>
    <row r="180" spans="3:8" x14ac:dyDescent="0.3">
      <c r="C180" s="167"/>
      <c r="D180" s="168"/>
      <c r="E180" s="160" t="s">
        <v>403</v>
      </c>
      <c r="F180" s="161"/>
      <c r="G180" s="92" t="s">
        <v>431</v>
      </c>
      <c r="H180" s="93" t="s">
        <v>405</v>
      </c>
    </row>
    <row r="181" spans="3:8" ht="6" customHeight="1" x14ac:dyDescent="0.3">
      <c r="C181" s="174"/>
      <c r="D181" s="175"/>
      <c r="E181" s="175"/>
      <c r="F181" s="175"/>
      <c r="G181" s="175"/>
      <c r="H181" s="176"/>
    </row>
    <row r="182" spans="3:8" x14ac:dyDescent="0.3">
      <c r="C182" s="164" t="s">
        <v>398</v>
      </c>
      <c r="D182" s="165"/>
      <c r="E182" s="162"/>
      <c r="F182" s="163"/>
      <c r="G182" s="101"/>
      <c r="H182" s="112">
        <v>43070</v>
      </c>
    </row>
    <row r="183" spans="3:8" x14ac:dyDescent="0.3">
      <c r="C183" s="164" t="s">
        <v>456</v>
      </c>
      <c r="D183" s="165"/>
      <c r="E183" s="162"/>
      <c r="F183" s="163"/>
      <c r="G183" s="101"/>
      <c r="H183" s="112">
        <v>43030</v>
      </c>
    </row>
    <row r="184" spans="3:8" x14ac:dyDescent="0.3">
      <c r="C184" s="164" t="s">
        <v>455</v>
      </c>
      <c r="D184" s="165"/>
      <c r="E184" s="162"/>
      <c r="F184" s="163"/>
      <c r="G184" s="101"/>
      <c r="H184" s="112">
        <v>43030</v>
      </c>
    </row>
    <row r="185" spans="3:8" x14ac:dyDescent="0.3">
      <c r="C185" s="164" t="s">
        <v>465</v>
      </c>
      <c r="D185" s="165"/>
      <c r="E185" s="162"/>
      <c r="F185" s="163"/>
      <c r="G185" s="101"/>
      <c r="H185" s="112">
        <v>43030</v>
      </c>
    </row>
    <row r="186" spans="3:8" ht="27" thickBot="1" x14ac:dyDescent="0.35">
      <c r="C186" s="151" t="s">
        <v>464</v>
      </c>
      <c r="D186" s="152"/>
      <c r="E186" s="140"/>
      <c r="F186" s="141"/>
      <c r="G186" s="105"/>
      <c r="H186" s="113">
        <v>43030</v>
      </c>
    </row>
  </sheetData>
  <mergeCells count="48">
    <mergeCell ref="B18:C18"/>
    <mergeCell ref="D160:J160"/>
    <mergeCell ref="D22:J22"/>
    <mergeCell ref="D23:J23"/>
    <mergeCell ref="D24:J24"/>
    <mergeCell ref="D25:J25"/>
    <mergeCell ref="D26:J26"/>
    <mergeCell ref="D31:J31"/>
    <mergeCell ref="F34:G34"/>
    <mergeCell ref="F35:G35"/>
    <mergeCell ref="H34:J34"/>
    <mergeCell ref="H35:J35"/>
    <mergeCell ref="D28:J28"/>
    <mergeCell ref="D30:J30"/>
    <mergeCell ref="B32:C32"/>
    <mergeCell ref="D156:J156"/>
    <mergeCell ref="D1:J1"/>
    <mergeCell ref="C180:D180"/>
    <mergeCell ref="C182:D182"/>
    <mergeCell ref="C183:D183"/>
    <mergeCell ref="E11:G11"/>
    <mergeCell ref="E13:G13"/>
    <mergeCell ref="E15:G15"/>
    <mergeCell ref="E16:G16"/>
    <mergeCell ref="E14:G14"/>
    <mergeCell ref="E12:G12"/>
    <mergeCell ref="E19:J19"/>
    <mergeCell ref="C181:H181"/>
    <mergeCell ref="D27:J27"/>
    <mergeCell ref="D29:J29"/>
    <mergeCell ref="B2:C2"/>
    <mergeCell ref="B17:C17"/>
    <mergeCell ref="E186:F186"/>
    <mergeCell ref="C165:J176"/>
    <mergeCell ref="C186:D186"/>
    <mergeCell ref="C34:D34"/>
    <mergeCell ref="C35:D35"/>
    <mergeCell ref="D157:J157"/>
    <mergeCell ref="D158:J158"/>
    <mergeCell ref="D159:J159"/>
    <mergeCell ref="D161:J161"/>
    <mergeCell ref="E180:F180"/>
    <mergeCell ref="E182:F182"/>
    <mergeCell ref="E183:F183"/>
    <mergeCell ref="E184:F184"/>
    <mergeCell ref="E185:F185"/>
    <mergeCell ref="C184:D184"/>
    <mergeCell ref="C185:D185"/>
  </mergeCells>
  <phoneticPr fontId="20" type="noConversion"/>
  <dataValidations count="13">
    <dataValidation type="date" operator="greaterThan" showInputMessage="1" showErrorMessage="1" error="Input date. Follow format" promptTitle="Memo date" prompt="Input a date. Format DD/MM/YYYY" sqref="E16 H182:H186">
      <formula1>43029</formula1>
    </dataValidation>
    <dataValidation type="list" errorStyle="warning" showInputMessage="1" showErrorMessage="1" errorTitle="Wrong Entry" error="Wrong entry. Select from drop down list." promptTitle="Position of Officer" prompt="Please select your position from drop downlist" sqref="E15">
      <formula1>POSITION</formula1>
    </dataValidation>
    <dataValidation type="textLength" operator="lessThanOrEqual" showInputMessage="1" showErrorMessage="1" errorTitle="Text Length" error="Text length exceeded. Please abreviate" promptTitle="Type your name in this cell" prompt="FirstNAME LastNAME" sqref="E14 G182:G186">
      <formula1>70</formula1>
    </dataValidation>
    <dataValidation type="list" errorStyle="information" showInputMessage="1" showErrorMessage="1" errorTitle="Error" error="Invalid entry. Select from drop down list " promptTitle="Select recipient" prompt="To who is this memo addressed?" sqref="E11">
      <formula1>TO</formula1>
    </dataValidation>
    <dataValidation type="list" showInputMessage="1" showErrorMessage="1" errorTitle="Select an option" error="Select your committee or dept" promptTitle="Select your dept or committee" prompt="Select from drop down" sqref="E13">
      <formula1>FROM</formula1>
    </dataValidation>
    <dataValidation type="list" showInputMessage="1" showErrorMessage="1" sqref="H35">
      <formula1>CATEGORY</formula1>
    </dataValidation>
    <dataValidation type="list" showInputMessage="1" showErrorMessage="1" sqref="E35">
      <formula1>CURRENCY</formula1>
    </dataValidation>
    <dataValidation type="whole" operator="greaterThan" showInputMessage="1" showErrorMessage="1" errorTitle="Data type error" error="Please type a whole number" promptTitle="Planned total spend" prompt="input planned total spend here" sqref="C35">
      <formula1>0</formula1>
    </dataValidation>
    <dataValidation type="list" allowBlank="1" showInputMessage="1" showErrorMessage="1" sqref="H64:H76 H79:H91">
      <formula1>CATEGORY</formula1>
    </dataValidation>
    <dataValidation type="list" allowBlank="1" showInputMessage="1" showErrorMessage="1" sqref="F64:F76 F95:F118 F126:F155 F79:F91">
      <formula1>CURRENCY</formula1>
    </dataValidation>
    <dataValidation type="list" allowBlank="1" showInputMessage="1" showErrorMessage="1" sqref="I64:I76 I79:I91">
      <formula1>METHOD</formula1>
    </dataValidation>
    <dataValidation type="list" showInputMessage="1" showErrorMessage="1" promptTitle="Select" sqref="F35 G64:G76 G79:G91">
      <formula1>TYPE</formula1>
    </dataValidation>
    <dataValidation type="list" showInputMessage="1" showErrorMessage="1" error="Please input a subject before proceeding" promptTitle="Memo Subject" prompt="Select from drop down list" sqref="D20 E19">
      <formula1>SUBJECT</formula1>
    </dataValidation>
  </dataValidations>
  <pageMargins left="0.04" right="0.04" top="0.33" bottom="0.24" header="0.31" footer="0.11"/>
  <pageSetup paperSize="9" scale="37" orientation="portrait" r:id="rId1"/>
  <rowBreaks count="2" manualBreakCount="2">
    <brk id="60" max="16383" man="1"/>
    <brk id="120" max="16383" man="1"/>
  </rowBreaks>
  <colBreaks count="1" manualBreakCount="1">
    <brk id="10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6"/>
  <sheetViews>
    <sheetView workbookViewId="0">
      <selection activeCell="C40" sqref="C40"/>
    </sheetView>
  </sheetViews>
  <sheetFormatPr baseColWidth="10" defaultColWidth="8.83203125" defaultRowHeight="15" x14ac:dyDescent="0.2"/>
  <cols>
    <col min="1" max="1" width="45.6640625" style="69" customWidth="1"/>
    <col min="2" max="2" width="54.6640625" style="69" bestFit="1" customWidth="1"/>
    <col min="3" max="3" width="17.1640625" style="69" customWidth="1"/>
    <col min="4" max="4" width="34.5" style="69" customWidth="1"/>
    <col min="5" max="16384" width="8.83203125" style="69"/>
  </cols>
  <sheetData>
    <row r="1" spans="1:2" x14ac:dyDescent="0.2">
      <c r="B1" s="69" t="s">
        <v>30</v>
      </c>
    </row>
    <row r="3" spans="1:2" x14ac:dyDescent="0.2">
      <c r="A3" s="69" t="s">
        <v>36</v>
      </c>
      <c r="B3" s="69" t="s">
        <v>31</v>
      </c>
    </row>
    <row r="4" spans="1:2" x14ac:dyDescent="0.2">
      <c r="B4" s="69" t="s">
        <v>32</v>
      </c>
    </row>
    <row r="5" spans="1:2" x14ac:dyDescent="0.2">
      <c r="B5" s="69" t="s">
        <v>0</v>
      </c>
    </row>
    <row r="6" spans="1:2" x14ac:dyDescent="0.2">
      <c r="B6" s="69" t="s">
        <v>33</v>
      </c>
    </row>
    <row r="7" spans="1:2" x14ac:dyDescent="0.2">
      <c r="B7" s="69" t="s">
        <v>34</v>
      </c>
    </row>
    <row r="8" spans="1:2" x14ac:dyDescent="0.2">
      <c r="B8" s="69" t="s">
        <v>35</v>
      </c>
    </row>
    <row r="9" spans="1:2" x14ac:dyDescent="0.2">
      <c r="B9" s="69" t="s">
        <v>50</v>
      </c>
    </row>
    <row r="11" spans="1:2" x14ac:dyDescent="0.2">
      <c r="A11" s="69" t="s">
        <v>29</v>
      </c>
      <c r="B11" s="69" t="s">
        <v>453</v>
      </c>
    </row>
    <row r="12" spans="1:2" x14ac:dyDescent="0.2">
      <c r="B12" s="69" t="s">
        <v>454</v>
      </c>
    </row>
    <row r="13" spans="1:2" x14ac:dyDescent="0.2">
      <c r="B13" s="69" t="s">
        <v>432</v>
      </c>
    </row>
    <row r="14" spans="1:2" x14ac:dyDescent="0.2">
      <c r="B14" s="69" t="s">
        <v>433</v>
      </c>
    </row>
    <row r="15" spans="1:2" x14ac:dyDescent="0.2">
      <c r="B15" s="69" t="s">
        <v>434</v>
      </c>
    </row>
    <row r="16" spans="1:2" x14ac:dyDescent="0.2">
      <c r="B16" s="69" t="s">
        <v>435</v>
      </c>
    </row>
    <row r="17" spans="2:2" x14ac:dyDescent="0.2">
      <c r="B17" s="69" t="s">
        <v>436</v>
      </c>
    </row>
    <row r="18" spans="2:2" x14ac:dyDescent="0.2">
      <c r="B18" s="69" t="s">
        <v>437</v>
      </c>
    </row>
    <row r="19" spans="2:2" x14ac:dyDescent="0.2">
      <c r="B19" s="69" t="s">
        <v>438</v>
      </c>
    </row>
    <row r="20" spans="2:2" x14ac:dyDescent="0.2">
      <c r="B20" s="69" t="s">
        <v>439</v>
      </c>
    </row>
    <row r="21" spans="2:2" x14ac:dyDescent="0.2">
      <c r="B21" s="69" t="s">
        <v>440</v>
      </c>
    </row>
    <row r="22" spans="2:2" x14ac:dyDescent="0.2">
      <c r="B22" s="69" t="s">
        <v>441</v>
      </c>
    </row>
    <row r="23" spans="2:2" x14ac:dyDescent="0.2">
      <c r="B23" s="69" t="s">
        <v>442</v>
      </c>
    </row>
    <row r="24" spans="2:2" x14ac:dyDescent="0.2">
      <c r="B24" s="69" t="s">
        <v>443</v>
      </c>
    </row>
    <row r="25" spans="2:2" x14ac:dyDescent="0.2">
      <c r="B25" s="69" t="s">
        <v>444</v>
      </c>
    </row>
    <row r="26" spans="2:2" x14ac:dyDescent="0.2">
      <c r="B26" s="69" t="s">
        <v>445</v>
      </c>
    </row>
    <row r="27" spans="2:2" x14ac:dyDescent="0.2">
      <c r="B27" s="69" t="s">
        <v>446</v>
      </c>
    </row>
    <row r="28" spans="2:2" x14ac:dyDescent="0.2">
      <c r="B28" s="69" t="s">
        <v>447</v>
      </c>
    </row>
    <row r="29" spans="2:2" x14ac:dyDescent="0.2">
      <c r="B29" s="69" t="s">
        <v>448</v>
      </c>
    </row>
    <row r="30" spans="2:2" x14ac:dyDescent="0.2">
      <c r="B30" s="69" t="s">
        <v>449</v>
      </c>
    </row>
    <row r="31" spans="2:2" x14ac:dyDescent="0.2">
      <c r="B31" s="69" t="s">
        <v>450</v>
      </c>
    </row>
    <row r="32" spans="2:2" x14ac:dyDescent="0.2">
      <c r="B32" s="69" t="s">
        <v>451</v>
      </c>
    </row>
    <row r="33" spans="1:2" x14ac:dyDescent="0.2">
      <c r="B33" s="69" t="s">
        <v>452</v>
      </c>
    </row>
    <row r="34" spans="1:2" x14ac:dyDescent="0.2">
      <c r="B34" s="69" t="s">
        <v>474</v>
      </c>
    </row>
    <row r="35" spans="1:2" x14ac:dyDescent="0.2">
      <c r="B35" s="69" t="s">
        <v>475</v>
      </c>
    </row>
    <row r="36" spans="1:2" x14ac:dyDescent="0.2">
      <c r="B36" s="69" t="s">
        <v>46</v>
      </c>
    </row>
    <row r="37" spans="1:2" x14ac:dyDescent="0.2">
      <c r="B37" s="69" t="s">
        <v>47</v>
      </c>
    </row>
    <row r="38" spans="1:2" x14ac:dyDescent="0.2">
      <c r="B38" s="69" t="s">
        <v>48</v>
      </c>
    </row>
    <row r="39" spans="1:2" x14ac:dyDescent="0.2">
      <c r="B39" s="69" t="s">
        <v>49</v>
      </c>
    </row>
    <row r="41" spans="1:2" x14ac:dyDescent="0.2">
      <c r="A41" s="69" t="s">
        <v>51</v>
      </c>
    </row>
    <row r="42" spans="1:2" x14ac:dyDescent="0.2">
      <c r="A42" s="69" t="s">
        <v>54</v>
      </c>
      <c r="B42" s="69" t="s">
        <v>52</v>
      </c>
    </row>
    <row r="43" spans="1:2" x14ac:dyDescent="0.2">
      <c r="B43" s="69" t="s">
        <v>56</v>
      </c>
    </row>
    <row r="44" spans="1:2" x14ac:dyDescent="0.2">
      <c r="B44" s="69" t="s">
        <v>53</v>
      </c>
    </row>
    <row r="45" spans="1:2" x14ac:dyDescent="0.2">
      <c r="B45" s="69" t="s">
        <v>473</v>
      </c>
    </row>
    <row r="46" spans="1:2" x14ac:dyDescent="0.2">
      <c r="B46" s="69" t="s">
        <v>55</v>
      </c>
    </row>
    <row r="48" spans="1:2" x14ac:dyDescent="0.2">
      <c r="A48" s="69" t="s">
        <v>28</v>
      </c>
      <c r="B48" s="69" t="s">
        <v>37</v>
      </c>
    </row>
    <row r="49" spans="1:8" x14ac:dyDescent="0.2">
      <c r="B49" s="69" t="s">
        <v>38</v>
      </c>
    </row>
    <row r="50" spans="1:8" x14ac:dyDescent="0.2">
      <c r="B50" s="69" t="s">
        <v>39</v>
      </c>
    </row>
    <row r="51" spans="1:8" ht="16" x14ac:dyDescent="0.2">
      <c r="B51" s="71"/>
    </row>
    <row r="52" spans="1:8" ht="16" thickBot="1" x14ac:dyDescent="0.25">
      <c r="A52" s="69" t="s">
        <v>385</v>
      </c>
    </row>
    <row r="53" spans="1:8" ht="49" thickBot="1" x14ac:dyDescent="0.25">
      <c r="A53" s="6" t="s">
        <v>11</v>
      </c>
      <c r="B53" s="7" t="s">
        <v>384</v>
      </c>
      <c r="C53" s="7" t="s">
        <v>12</v>
      </c>
      <c r="D53" s="7" t="s">
        <v>13</v>
      </c>
      <c r="E53" s="7" t="s">
        <v>14</v>
      </c>
      <c r="F53" s="7" t="s">
        <v>15</v>
      </c>
      <c r="G53" s="7" t="s">
        <v>16</v>
      </c>
      <c r="H53" s="7" t="s">
        <v>17</v>
      </c>
    </row>
    <row r="57" spans="1:8" ht="16" thickBot="1" x14ac:dyDescent="0.25"/>
    <row r="58" spans="1:8" ht="25" thickBot="1" x14ac:dyDescent="0.25">
      <c r="A58" s="6" t="s">
        <v>407</v>
      </c>
      <c r="B58" s="69" t="s">
        <v>415</v>
      </c>
      <c r="C58" s="6" t="s">
        <v>395</v>
      </c>
      <c r="D58" s="6" t="s">
        <v>396</v>
      </c>
      <c r="E58" s="1"/>
    </row>
    <row r="59" spans="1:8" ht="33" thickBot="1" x14ac:dyDescent="0.25">
      <c r="B59" s="69" t="s">
        <v>416</v>
      </c>
      <c r="C59" s="2" t="s">
        <v>3</v>
      </c>
      <c r="D59" s="1" t="s">
        <v>58</v>
      </c>
      <c r="E59" s="70"/>
    </row>
    <row r="60" spans="1:8" ht="65" thickBot="1" x14ac:dyDescent="0.25">
      <c r="B60" s="69" t="s">
        <v>417</v>
      </c>
      <c r="C60" s="2" t="s">
        <v>57</v>
      </c>
      <c r="D60" s="70" t="s">
        <v>397</v>
      </c>
    </row>
    <row r="61" spans="1:8" ht="65" thickBot="1" x14ac:dyDescent="0.25">
      <c r="B61" s="69" t="s">
        <v>418</v>
      </c>
      <c r="D61" s="1" t="s">
        <v>59</v>
      </c>
    </row>
    <row r="62" spans="1:8" x14ac:dyDescent="0.2">
      <c r="B62" s="69" t="s">
        <v>419</v>
      </c>
    </row>
    <row r="63" spans="1:8" ht="16" thickBot="1" x14ac:dyDescent="0.25">
      <c r="A63" s="69" t="s">
        <v>383</v>
      </c>
    </row>
    <row r="64" spans="1:8" ht="75" x14ac:dyDescent="0.2">
      <c r="A64" s="4" t="s">
        <v>5</v>
      </c>
      <c r="B64" s="5" t="s">
        <v>373</v>
      </c>
      <c r="C64" s="5" t="s">
        <v>374</v>
      </c>
      <c r="D64" s="72" t="s">
        <v>379</v>
      </c>
      <c r="E64" s="72" t="s">
        <v>380</v>
      </c>
      <c r="F64" s="72" t="s">
        <v>375</v>
      </c>
      <c r="G64" s="72" t="s">
        <v>381</v>
      </c>
      <c r="H64" s="72" t="s">
        <v>382</v>
      </c>
    </row>
    <row r="65" spans="1:8" x14ac:dyDescent="0.2">
      <c r="F65" s="69" t="s">
        <v>376</v>
      </c>
    </row>
    <row r="66" spans="1:8" x14ac:dyDescent="0.2">
      <c r="F66" s="69" t="s">
        <v>377</v>
      </c>
    </row>
    <row r="67" spans="1:8" x14ac:dyDescent="0.2">
      <c r="F67" s="69" t="s">
        <v>378</v>
      </c>
    </row>
    <row r="70" spans="1:8" ht="16" thickBot="1" x14ac:dyDescent="0.25">
      <c r="A70" s="69" t="s">
        <v>389</v>
      </c>
    </row>
    <row r="71" spans="1:8" ht="60" x14ac:dyDescent="0.2">
      <c r="A71" s="4" t="s">
        <v>5</v>
      </c>
      <c r="B71" s="5" t="s">
        <v>373</v>
      </c>
      <c r="C71" s="5" t="s">
        <v>386</v>
      </c>
      <c r="D71" s="72" t="s">
        <v>388</v>
      </c>
      <c r="E71" s="72" t="s">
        <v>387</v>
      </c>
      <c r="F71" s="72" t="s">
        <v>381</v>
      </c>
      <c r="G71" s="72" t="s">
        <v>390</v>
      </c>
      <c r="H71" s="72" t="s">
        <v>382</v>
      </c>
    </row>
    <row r="75" spans="1:8" ht="33" thickBot="1" x14ac:dyDescent="0.25">
      <c r="A75" s="73" t="s">
        <v>394</v>
      </c>
    </row>
    <row r="76" spans="1:8" ht="46" thickBot="1" x14ac:dyDescent="0.25">
      <c r="A76" s="8" t="s">
        <v>5</v>
      </c>
      <c r="B76" s="5" t="s">
        <v>373</v>
      </c>
      <c r="C76" s="5" t="s">
        <v>386</v>
      </c>
      <c r="D76" s="10" t="s">
        <v>391</v>
      </c>
      <c r="E76" s="9" t="s">
        <v>392</v>
      </c>
      <c r="F76" s="9" t="s">
        <v>393</v>
      </c>
      <c r="G76" s="9" t="s">
        <v>25</v>
      </c>
    </row>
    <row r="80" spans="1:8" x14ac:dyDescent="0.2">
      <c r="A80" s="69" t="s">
        <v>406</v>
      </c>
    </row>
    <row r="85" spans="1:4" ht="16" thickBot="1" x14ac:dyDescent="0.25"/>
    <row r="86" spans="1:4" ht="16" thickBot="1" x14ac:dyDescent="0.25">
      <c r="A86" s="8"/>
      <c r="B86" s="5" t="s">
        <v>403</v>
      </c>
      <c r="C86" s="5" t="s">
        <v>404</v>
      </c>
      <c r="D86" s="10" t="s">
        <v>405</v>
      </c>
    </row>
    <row r="87" spans="1:4" x14ac:dyDescent="0.2">
      <c r="A87" s="69" t="s">
        <v>398</v>
      </c>
    </row>
    <row r="89" spans="1:4" x14ac:dyDescent="0.2">
      <c r="A89" s="69" t="s">
        <v>399</v>
      </c>
    </row>
    <row r="91" spans="1:4" x14ac:dyDescent="0.2">
      <c r="A91" s="69" t="s">
        <v>400</v>
      </c>
    </row>
    <row r="93" spans="1:4" x14ac:dyDescent="0.2">
      <c r="A93" s="69" t="s">
        <v>401</v>
      </c>
    </row>
    <row r="96" spans="1:4" x14ac:dyDescent="0.2">
      <c r="A96" s="69" t="s">
        <v>402</v>
      </c>
    </row>
  </sheetData>
  <sheetProtection password="C002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2017 NAICE SUb-Committe</vt:lpstr>
      <vt:lpstr>CTC Memo Form</vt:lpstr>
      <vt:lpstr>Content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Microsoft Office User</cp:lastModifiedBy>
  <cp:lastPrinted>2017-11-24T17:13:54Z</cp:lastPrinted>
  <dcterms:created xsi:type="dcterms:W3CDTF">2017-10-20T13:01:50Z</dcterms:created>
  <dcterms:modified xsi:type="dcterms:W3CDTF">2017-12-05T13:30:01Z</dcterms:modified>
</cp:coreProperties>
</file>