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Pathway to Excellence\ROI\ROI Calculator\"/>
    </mc:Choice>
  </mc:AlternateContent>
  <xr:revisionPtr revIDLastSave="0" documentId="13_ncr:1_{B1EC9BD3-61EF-4D82-8D4C-3347C0EAB3BA}" xr6:coauthVersionLast="47" xr6:coauthVersionMax="47" xr10:uidLastSave="{00000000-0000-0000-0000-000000000000}"/>
  <bookViews>
    <workbookView xWindow="37320" yWindow="-120" windowWidth="29040" windowHeight="15720" activeTab="2" xr2:uid="{3ACB0FC3-1570-4445-B702-4B4815764344}"/>
  </bookViews>
  <sheets>
    <sheet name="Overview" sheetId="6" r:id="rId1"/>
    <sheet name="Direct Cost of PTE Appraisal" sheetId="5" r:id="rId2"/>
    <sheet name="Calculated ROI"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I4" i="2"/>
  <c r="F21" i="2"/>
  <c r="I3" i="2" s="1"/>
  <c r="I5" i="2" s="1"/>
  <c r="F15" i="2"/>
  <c r="F14" i="2"/>
  <c r="F10" i="2"/>
  <c r="D6" i="2"/>
  <c r="F5" i="2"/>
  <c r="D5" i="2"/>
  <c r="I14" i="5"/>
  <c r="I13" i="5"/>
  <c r="I12" i="5"/>
  <c r="I11" i="5"/>
  <c r="I10" i="5"/>
  <c r="I9" i="5"/>
  <c r="I8" i="5"/>
  <c r="F6" i="2"/>
  <c r="D14" i="2"/>
  <c r="D10" i="2"/>
  <c r="D12" i="2"/>
  <c r="F12" i="2" s="1"/>
  <c r="D13" i="2"/>
  <c r="F13" i="2" s="1"/>
  <c r="D11" i="2"/>
  <c r="F11" i="2" s="1"/>
  <c r="I7" i="5"/>
  <c r="B40" i="5"/>
  <c r="D44" i="5"/>
  <c r="D49" i="5" s="1"/>
  <c r="D46" i="5" s="1"/>
  <c r="D40" i="5"/>
  <c r="D33" i="5"/>
  <c r="D26" i="5"/>
  <c r="D19" i="5"/>
  <c r="D12" i="5"/>
  <c r="D45" i="5" l="1"/>
  <c r="D47" i="5"/>
  <c r="D48" i="5"/>
  <c r="F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Christine Pabico</author>
  </authors>
  <commentList>
    <comment ref="F8" authorId="0" shapeId="0" xr:uid="{C8E25A74-801A-4AF4-BE55-424DB29A4B4D}">
      <text>
        <r>
          <rPr>
            <sz val="8"/>
            <color indexed="81"/>
            <rFont val="Tahoma"/>
            <family val="2"/>
          </rPr>
          <t>The Pathway to Excellence® and Pathway to Excellence in Long-Term Care ®</t>
        </r>
        <r>
          <rPr>
            <b/>
            <sz val="8"/>
            <color indexed="81"/>
            <rFont val="Tahoma"/>
            <family val="2"/>
          </rPr>
          <t xml:space="preserve"> Application Manual</t>
        </r>
        <r>
          <rPr>
            <sz val="8"/>
            <color indexed="81"/>
            <rFont val="Tahoma"/>
            <family val="2"/>
          </rPr>
          <t xml:space="preserve"> is the </t>
        </r>
        <r>
          <rPr>
            <u/>
            <sz val="8"/>
            <color indexed="81"/>
            <rFont val="Tahoma"/>
            <family val="2"/>
          </rPr>
          <t>mandatory resources</t>
        </r>
        <r>
          <rPr>
            <sz val="8"/>
            <color indexed="81"/>
            <rFont val="Tahoma"/>
            <family val="2"/>
          </rPr>
          <t xml:space="preserve"> that provides eligibility requirements and other content required for Pathway to Excellence appraisal.  Applicants MUST purchase at least one manual for the organization.</t>
        </r>
      </text>
    </comment>
    <comment ref="F9" authorId="0" shapeId="0" xr:uid="{37387706-BEDF-4386-87B9-6C1FAFEFF168}">
      <text>
        <r>
          <rPr>
            <sz val="8"/>
            <color indexed="81"/>
            <rFont val="Tahoma"/>
            <family val="2"/>
          </rPr>
          <t xml:space="preserve">This </t>
        </r>
        <r>
          <rPr>
            <b/>
            <sz val="8"/>
            <color indexed="81"/>
            <rFont val="Tahoma"/>
            <family val="2"/>
          </rPr>
          <t>optional electronic version of the Pathway Self‑Assessment Tool</t>
        </r>
        <r>
          <rPr>
            <sz val="8"/>
            <color indexed="81"/>
            <rFont val="Tahoma"/>
            <family val="2"/>
          </rPr>
          <t xml:space="preserve"> is derived from the free PDF version and offers a streamlined, user‑friendly way to collect essential data as you begin your Pathway journey. By digitizing the tool, organizations can easily disseminate it to nurses at all levels, allowing for broader participation and richer feedback.
The enhanced format provides simple, built‑in analytical features that deliver immediate insight into your current workplace environment and highlight gaps between where you are and where you aspire to be. This straightforward analysis reduces manual effort, accelerates interpretation of results, and ultimately saves valuable organizational time while strengthening engagement across all levels.</t>
        </r>
      </text>
    </comment>
    <comment ref="F10" authorId="0" shapeId="0" xr:uid="{0FFF8C1F-FF59-4AD5-890D-CCB00618E9EB}">
      <text>
        <r>
          <rPr>
            <sz val="8"/>
            <color indexed="81"/>
            <rFont val="Tahoma"/>
            <family val="2"/>
          </rPr>
          <t xml:space="preserve">Easy-to-use </t>
        </r>
        <r>
          <rPr>
            <b/>
            <sz val="8"/>
            <color indexed="81"/>
            <rFont val="Tahoma"/>
            <family val="2"/>
          </rPr>
          <t xml:space="preserve">Pathway Workbook </t>
        </r>
        <r>
          <rPr>
            <sz val="8"/>
            <color indexed="81"/>
            <rFont val="Tahoma"/>
            <family val="2"/>
          </rPr>
          <t>is filled with simple exercises designed to help organizations embark on their Pathway Journey. This invaluable resource serves as an excellent supplement to the Pathway to Excellence® workshops.</t>
        </r>
      </text>
    </comment>
    <comment ref="F11" authorId="0" shapeId="0" xr:uid="{64A38D07-F431-4B59-B9F4-0B5DF0B722C9}">
      <text>
        <r>
          <rPr>
            <sz val="8"/>
            <color indexed="81"/>
            <rFont val="Tahoma"/>
            <family val="2"/>
          </rPr>
          <t>The</t>
        </r>
        <r>
          <rPr>
            <b/>
            <sz val="8"/>
            <color indexed="81"/>
            <rFont val="Tahoma"/>
            <family val="2"/>
          </rPr>
          <t xml:space="preserve"> Elements of Performance Booklet</t>
        </r>
        <r>
          <rPr>
            <sz val="8"/>
            <color indexed="81"/>
            <rFont val="Tahoma"/>
            <family val="2"/>
          </rPr>
          <t xml:space="preserve"> provides the complete  list of all 2024 Pathway Standards and Elements of Performance.
Designed especially for Pathway champions and team members, this booklet serves as a practical, easy‑to‑use reference for those responsible for writing the application documents, guiding organizational planning, and building systemwide engagement.
</t>
        </r>
      </text>
    </comment>
    <comment ref="F12" authorId="0" shapeId="0" xr:uid="{2FF24A5C-E2B0-434D-8DBA-282CAF2F0B82}">
      <text>
        <r>
          <rPr>
            <sz val="8"/>
            <color indexed="81"/>
            <rFont val="Tahoma"/>
            <family val="2"/>
          </rPr>
          <t xml:space="preserve">The </t>
        </r>
        <r>
          <rPr>
            <b/>
            <sz val="8"/>
            <color indexed="81"/>
            <rFont val="Tahoma"/>
            <family val="2"/>
          </rPr>
          <t>On The Journey</t>
        </r>
        <r>
          <rPr>
            <sz val="8"/>
            <color indexed="81"/>
            <rFont val="Tahoma"/>
            <family val="2"/>
          </rPr>
          <t xml:space="preserve"> workshop provides practical insight into the Pathway appraisal process, including resources, tools, and best practices. Pathway’s expert staff will guide participants on how to successfully launch and navigate their Pathway journey, with a strong emphasis on strategies that foster effective engagement, an essential component of achieving and sustaining nursing excellence. .Throughout this workshop, attendees will explore how a positive practice environment empowers frontline nurses and drives meaningful improvements aligned with organizational strategic goals.
Through case scenarios and pragmatic exercises, attendees will be equipped with the knowledge, skills, and confidence to move forward on their Pathway to Excellence journey with clarity and purpose.
FREE electronic copy of the 2024 Pathway to Excellence and Pathway to Excellence in Long-Term Care Application Manual, a $295.95 value, is included in the workshop registration.</t>
        </r>
      </text>
    </comment>
    <comment ref="F13" authorId="0" shapeId="0" xr:uid="{F591FA9B-A006-4FD8-B8C1-CE43CF0ECF9B}">
      <text>
        <r>
          <rPr>
            <sz val="8"/>
            <color indexed="81"/>
            <rFont val="Tahoma"/>
            <family val="2"/>
          </rPr>
          <t xml:space="preserve">The </t>
        </r>
        <r>
          <rPr>
            <b/>
            <sz val="8"/>
            <color indexed="81"/>
            <rFont val="Tahoma"/>
            <family val="2"/>
          </rPr>
          <t>Writing to the Standards</t>
        </r>
        <r>
          <rPr>
            <sz val="8"/>
            <color indexed="81"/>
            <rFont val="Tahoma"/>
            <family val="2"/>
          </rPr>
          <t xml:space="preserve"> is an interactive workshop to expand participants' understanding of the requirements in the Pathway to Excellence® Application Manual. The Organizational Overview and the intent of the Elements of Performance (EOPs) will be reviewed in depth. Senior Pathway Analysts will present sample EOPs and facilitate group discussion to enhance the attendee’s understanding of EOPs while developing skills to successfully write to the Pathway standards.  
A FREE electronic copy of the Pathway to Excellence Workbook, $279.95 value, is included with the registration.</t>
        </r>
      </text>
    </comment>
    <comment ref="F14" authorId="0" shapeId="0" xr:uid="{0F83197C-6272-4B7F-9152-EFF9F4A06461}">
      <text>
        <r>
          <rPr>
            <sz val="8"/>
            <color indexed="81"/>
            <rFont val="Tahoma"/>
            <family val="2"/>
          </rPr>
          <t>Attending the Pathway to Excellence®</t>
        </r>
        <r>
          <rPr>
            <b/>
            <sz val="8"/>
            <color indexed="81"/>
            <rFont val="Tahoma"/>
            <family val="2"/>
          </rPr>
          <t xml:space="preserve"> Annual Conference</t>
        </r>
        <r>
          <rPr>
            <sz val="8"/>
            <color indexed="81"/>
            <rFont val="Tahoma"/>
            <family val="2"/>
          </rPr>
          <t xml:space="preserve"> gives applicants a powerful opportunity to deepen their understanding of the Pathway framework while connecting with organizations and leaders who are committed to creating exceptional nursing practice environments. Throughout the week, applicants can participate in high‑impact events such as the International Forum, the Pathway Program Directors Workshop, the CNO Luncheon, and the Pathway DAISY Breakfast—each designed to strengthen knowledge, inspire new ideas, and build meaningful professional connections.
In addition to these signature events, applicants gain access to a wide range of Pathway‑focused concurrent sessions that offer practical strategies aligned with the Pathway Standards. One of the greatest benefits is the chance to meet directly with the Pathway team—the program experts who guide organizations through their Pathway journey. These interactions provide clarity, confidence, and actionable insights that help applicants advance successfully toward designation.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Christine Pabico</author>
  </authors>
  <commentList>
    <comment ref="C5" authorId="0" shapeId="0" xr:uid="{24C8AC10-1A8C-4D18-867E-A4BCC81893A3}">
      <text>
        <r>
          <rPr>
            <sz val="8"/>
            <color indexed="81"/>
            <rFont val="Tahoma"/>
            <family val="2"/>
          </rPr>
          <t>2025 NSI National Health Care Retention &amp; RN Staffing Report. NSI Nursing Solutions, Inc. www.nsinursingsolutions.com.</t>
        </r>
      </text>
    </comment>
    <comment ref="C6" authorId="0" shapeId="0" xr:uid="{CF3F3B01-FACF-4775-BC2C-5FEDBB6CDBE8}">
      <text>
        <r>
          <rPr>
            <sz val="8"/>
            <color indexed="81"/>
            <rFont val="Tahoma"/>
            <family val="2"/>
          </rPr>
          <t>2025 NSI National Health Care Retention &amp; RN Staffing Report. NSI Nursing Solutions, Inc. www.nsinursingsolutions.com.</t>
        </r>
      </text>
    </comment>
    <comment ref="C10" authorId="0" shapeId="0" xr:uid="{986E237E-1446-4C18-B756-34CBB2E2573D}">
      <text>
        <r>
          <rPr>
            <sz val="8"/>
            <color indexed="81"/>
            <rFont val="Tahoma"/>
            <family val="2"/>
          </rPr>
          <t>Agency for Healthcare Research and Quality (AHRQ). Estimating the Additional Hospital Inpatient Cost and Mortality Associated With Selected Hospital-acquired Conditions: Results. 2017. https://www.ahrq.gov/hai/pfp/haccost2017-results.html</t>
        </r>
      </text>
    </comment>
    <comment ref="C11" authorId="0" shapeId="0" xr:uid="{DE1CE3DB-7666-450C-941D-2F0935194F8A}">
      <text>
        <r>
          <rPr>
            <sz val="8"/>
            <color indexed="81"/>
            <rFont val="Tahoma"/>
            <family val="2"/>
          </rPr>
          <t>Agency for Healthcare Research and Quality (AHRQ). Estimating the Additional Hospital Inpatient Cost and Mortality Associated With Selected Hospital-acquired Conditions: Results. 2017. https://www.ahrq.gov/hai/pfp/haccost2017-results.html</t>
        </r>
      </text>
    </comment>
    <comment ref="C12" authorId="0" shapeId="0" xr:uid="{E595F326-3D6C-4417-8C4C-C9D1F72B621B}">
      <text>
        <r>
          <rPr>
            <sz val="8"/>
            <color indexed="81"/>
            <rFont val="Tahoma"/>
            <family val="2"/>
          </rPr>
          <t>Agency for Healthcare Research and Quality (AHRQ). Estimating the Additional Hospital Inpatient Cost and Mortality Associated With Selected Hospital-acquired Conditions: Results. 2017. https://www.ahrq.gov/hai/pfp/haccost2017-results.html</t>
        </r>
      </text>
    </comment>
    <comment ref="C13" authorId="0" shapeId="0" xr:uid="{8146C2F2-6D49-4948-9EDC-0D079ACC2D0F}">
      <text>
        <r>
          <rPr>
            <sz val="8"/>
            <color indexed="81"/>
            <rFont val="Tahoma"/>
            <family val="2"/>
          </rPr>
          <t>Agency for Healthcare Research and Quality (AHRQ). Estimating the Additional Hospital Inpatient Cost and Mortality Associated With Selected Hospital-acquired Conditions: Results. 2017. https://www.ahrq.gov/hai/pfp/haccost2017-results.html</t>
        </r>
      </text>
    </comment>
    <comment ref="C14" authorId="0" shapeId="0" xr:uid="{8E96CD1C-1056-4975-B62F-544893FA9622}">
      <text>
        <r>
          <rPr>
            <sz val="8"/>
            <color indexed="81"/>
            <rFont val="Tahoma"/>
            <family val="2"/>
          </rPr>
          <t xml:space="preserve">Dykes, P. C., et al (2023). Cost of Inpatient Falls and Cost-Benefit Analysis of Implementation of an Evidence-Based Fall Prevention Program. JAMA health forum, 4(1), e225125. https://doi.org/10.1001/jamahealthforum.2022.5125 </t>
        </r>
      </text>
    </comment>
    <comment ref="C18" authorId="0" shapeId="0" xr:uid="{C64BC6E2-F386-4224-8936-7D2D39BC6BE4}">
      <text>
        <r>
          <rPr>
            <sz val="8"/>
            <color indexed="81"/>
            <rFont val="Tahoma"/>
            <family val="2"/>
          </rPr>
          <t>Swartwout, E. (2026). The Evidence Behind ANCC’s Pathway to Excellence® Credential’s Return on Investment. JONA: The Journal of Nursing Administration, 56(3), 114-120.</t>
        </r>
      </text>
    </comment>
  </commentList>
</comments>
</file>

<file path=xl/sharedStrings.xml><?xml version="1.0" encoding="utf-8"?>
<sst xmlns="http://schemas.openxmlformats.org/spreadsheetml/2006/main" count="102" uniqueCount="71">
  <si>
    <t>Appraisal Review and Annual Payments</t>
  </si>
  <si>
    <t>(All Applicants)</t>
  </si>
  <si>
    <t>Overall Patient Satisfaction Score</t>
  </si>
  <si>
    <t>Loyalty or Willingness to Recommend Score</t>
  </si>
  <si>
    <t>Pathway Applicant Registration (PAR) Fee</t>
  </si>
  <si>
    <t>LICENSED BED SIZE: &lt;50-100</t>
  </si>
  <si>
    <t>TOTAL FEES (Includes Validation Survey)</t>
  </si>
  <si>
    <t>Designation anniversary year 1</t>
  </si>
  <si>
    <t>Designation anniversary year 2</t>
  </si>
  <si>
    <t>Designation anniversary year 3</t>
  </si>
  <si>
    <t>LICENSED BED SIZE: 101-299</t>
  </si>
  <si>
    <t>Appraisal fee due at Document Submission</t>
  </si>
  <si>
    <t>LICENSED BED SIZE: 300-399</t>
  </si>
  <si>
    <t>LICENSED BED SIZE: 400-599</t>
  </si>
  <si>
    <t>LICENSED BED SIZE: 600-699</t>
  </si>
  <si>
    <t>LICENSED BED SIZE: 700+
$45 for each bed over 700</t>
  </si>
  <si>
    <t># of beds over 700 =</t>
  </si>
  <si>
    <t>Charge for Extra Beds =</t>
  </si>
  <si>
    <t>Step 1: Identify Appraisal Fee Based on Number of Beds</t>
  </si>
  <si>
    <t>PAR Fee</t>
  </si>
  <si>
    <t>Appraisal fee based on # of beds</t>
  </si>
  <si>
    <t xml:space="preserve">Application Manual </t>
  </si>
  <si>
    <t>Qty</t>
  </si>
  <si>
    <t>Total Amount</t>
  </si>
  <si>
    <t>Price</t>
  </si>
  <si>
    <t>Elements of Performance Booklet</t>
  </si>
  <si>
    <t>On the Journey Workshop</t>
  </si>
  <si>
    <t>Pathway Workbook</t>
  </si>
  <si>
    <t xml:space="preserve">Electronic Self-Assessment of Organizational Culture Tool </t>
  </si>
  <si>
    <t>Writing to the Standards Workshop</t>
  </si>
  <si>
    <t>Step 2: Enter Information in Orange Cells to Determine Total Direct Cost</t>
  </si>
  <si>
    <t>Potential Cost Savings/Avoidance</t>
  </si>
  <si>
    <t xml:space="preserve">The cost to replace a bedside registered nurse (RN) is $61,110, which is estimated to cost the average hospital 3.9 to 5.7 million dollars annually. </t>
  </si>
  <si>
    <t>Current Cost to Organization</t>
  </si>
  <si>
    <t>The cost of a travel nurse is reported to be an average of $79,090/y more than an employed nurse</t>
  </si>
  <si>
    <t xml:space="preserve"> Goal </t>
  </si>
  <si>
    <t>CAUTI  estimated per patient cost: $13,793</t>
  </si>
  <si>
    <t xml:space="preserve"> CLABSI estimated per patient cost: $48,108 </t>
  </si>
  <si>
    <t>Negative patient experiences can result in reputational costs, including a reduction in patient retention and loyalty, reduced patient referrals to others, and higher costs associated with patient complaints. In the United States, Hospital Consumer Assessment of Healthcare Providers and Systems (HCAHPS) results are reported on the Hospital Compare website, giving consumers the ability to review hospital ratings and consider options for care. In the Hospital Value-Based Program (VBP), lower HCAHPS scores in patient experience can result in lower Medicare reimbursements or financial penalties. In contrast, VBP offers financial incentives for high-performing organizations in quality and patient experience.</t>
  </si>
  <si>
    <t>Patient  Experience Metrics</t>
  </si>
  <si>
    <t>Step 4: ROI</t>
  </si>
  <si>
    <t>Direct Cost for ANCC Appraisal and Resources</t>
  </si>
  <si>
    <t xml:space="preserve">Minimum Cost Avoidance Calculated </t>
  </si>
  <si>
    <t>Return on Investment</t>
  </si>
  <si>
    <t>Patient falls with injuries cost a hospital, on average, $62,521 per case</t>
  </si>
  <si>
    <t>(enter amount in H7 based on Step 1)</t>
  </si>
  <si>
    <t>Column I will auto-calculate. Do not touch.</t>
  </si>
  <si>
    <t>Workforce Metrics</t>
  </si>
  <si>
    <t>HAPI estimated per patient cost: $14,506</t>
  </si>
  <si>
    <t>VAP estimated per patient cost: $47,238</t>
  </si>
  <si>
    <t>Overview</t>
  </si>
  <si>
    <t>Workforce Metrics &amp; ROI</t>
  </si>
  <si>
    <t>The calculator computes potential savings from turnover reduction, agency utilization, and reductions in hospital-acquired conditions.</t>
  </si>
  <si>
    <t>Financial Impact Summary</t>
  </si>
  <si>
    <t>This document summarizes key components of the Pathway to Excellence Return on Investment (ROI) calculator including direct costs, workforce metrics, and projected cost avoidance.</t>
  </si>
  <si>
    <t>The tool outlines Pathway Applicant Registration (PAR) fee,  appraisal fee based on licensed bed size, application manual, and optional resources.</t>
  </si>
  <si>
    <t>Direct Appraisal Costs</t>
  </si>
  <si>
    <t>Overall ROI and cost avoidance calculations based on organizational inputs.</t>
  </si>
  <si>
    <r>
      <t xml:space="preserve">ANCC Pathway Conference </t>
    </r>
    <r>
      <rPr>
        <sz val="8"/>
        <color theme="1"/>
        <rFont val="Source Sans Pro"/>
        <family val="2"/>
      </rPr>
      <t>(includes approximate registration, air travel and hotel per person)</t>
    </r>
  </si>
  <si>
    <r>
      <rPr>
        <b/>
        <sz val="12"/>
        <color theme="1"/>
        <rFont val="Source Sans Pro"/>
        <family val="2"/>
      </rPr>
      <t>Employed Nurses</t>
    </r>
    <r>
      <rPr>
        <sz val="12"/>
        <color theme="1"/>
        <rFont val="Source Sans Pro"/>
        <family val="2"/>
      </rPr>
      <t>: Enter the number of nurses employed at the organization (Enter the headcount, do not enter FTEs)</t>
    </r>
  </si>
  <si>
    <r>
      <rPr>
        <b/>
        <sz val="12"/>
        <color theme="1"/>
        <rFont val="Source Sans Pro"/>
        <family val="2"/>
      </rPr>
      <t>Nurse Turnover Rate (%)</t>
    </r>
    <r>
      <rPr>
        <sz val="12"/>
        <color theme="1"/>
        <rFont val="Source Sans Pro"/>
        <family val="2"/>
      </rPr>
      <t>: Input your organization's current nurse turnover rate.</t>
    </r>
  </si>
  <si>
    <r>
      <rPr>
        <b/>
        <sz val="12"/>
        <color theme="1"/>
        <rFont val="Source Sans Pro"/>
        <family val="2"/>
      </rPr>
      <t>Agency RN Utilization Rate (%)</t>
    </r>
    <r>
      <rPr>
        <sz val="12"/>
        <color theme="1"/>
        <rFont val="Source Sans Pro"/>
        <family val="2"/>
      </rPr>
      <t>: Enter the organizations current contract RN utilization rate</t>
    </r>
  </si>
  <si>
    <r>
      <t xml:space="preserve">CAUTI: Catheter Associated Urinary Tract Infections   </t>
    </r>
    <r>
      <rPr>
        <sz val="12"/>
        <color theme="1"/>
        <rFont val="Source Sans Pro"/>
        <family val="2"/>
      </rPr>
      <t>Enter number of infections in the last 12 months</t>
    </r>
  </si>
  <si>
    <r>
      <t xml:space="preserve">CLABSI: Central Line-Associated Bloodstream Infection   </t>
    </r>
    <r>
      <rPr>
        <sz val="12"/>
        <color theme="1"/>
        <rFont val="Source Sans Pro"/>
        <family val="2"/>
      </rPr>
      <t>Enter number of infections in the last 12 months</t>
    </r>
  </si>
  <si>
    <r>
      <t xml:space="preserve">HAPI: Hospital-Acquired Pressure Injuries                          </t>
    </r>
    <r>
      <rPr>
        <sz val="12"/>
        <color theme="1"/>
        <rFont val="Source Sans Pro"/>
        <family val="2"/>
      </rPr>
      <t>Enter number of instances in the last 12 months</t>
    </r>
  </si>
  <si>
    <r>
      <t>VAP</t>
    </r>
    <r>
      <rPr>
        <sz val="12"/>
        <color theme="1"/>
        <rFont val="Source Sans Pro"/>
        <family val="2"/>
      </rPr>
      <t xml:space="preserve">: </t>
    </r>
    <r>
      <rPr>
        <b/>
        <sz val="12"/>
        <color theme="1"/>
        <rFont val="Source Sans Pro"/>
        <family val="2"/>
      </rPr>
      <t xml:space="preserve">Ventilator-Associated Pneumonia                               </t>
    </r>
    <r>
      <rPr>
        <sz val="12"/>
        <color theme="1"/>
        <rFont val="Source Sans Pro"/>
        <family val="2"/>
      </rPr>
      <t>Enter number of instances in the last 12 months</t>
    </r>
  </si>
  <si>
    <r>
      <t xml:space="preserve">Patient Falls: </t>
    </r>
    <r>
      <rPr>
        <sz val="12"/>
        <color theme="1"/>
        <rFont val="Source Sans Pro"/>
        <family val="2"/>
      </rPr>
      <t>Patient Falls with Serious Injury in the last 12 months</t>
    </r>
  </si>
  <si>
    <r>
      <t>Step 3: Identify Potential Cost Avoidance Based on Current and Goal Metrics (</t>
    </r>
    <r>
      <rPr>
        <b/>
        <i/>
        <u/>
        <sz val="12"/>
        <color rgb="FFCB3727"/>
        <rFont val="Source Sans Pro"/>
        <family val="2"/>
      </rPr>
      <t>Enter Organization Information in the Orange Cells</t>
    </r>
    <r>
      <rPr>
        <b/>
        <i/>
        <sz val="12"/>
        <color rgb="FFCB3727"/>
        <rFont val="Source Sans Pro"/>
        <family val="2"/>
      </rPr>
      <t>)</t>
    </r>
  </si>
  <si>
    <r>
      <t xml:space="preserve">                                                                            Calculated Cost Avoidance                 </t>
    </r>
    <r>
      <rPr>
        <b/>
        <sz val="10"/>
        <color theme="1"/>
        <rFont val="Source Sans Pro"/>
        <family val="2"/>
      </rPr>
      <t xml:space="preserve"> (not including impact from Patient Experience and other improvements)</t>
    </r>
  </si>
  <si>
    <t>Current</t>
  </si>
  <si>
    <t>Nurse‑Sensitive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</si>
</sst>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9" x14ac:knownFonts="1">
    <font>
      <sz val="11"/>
      <color theme="1"/>
      <name val="Arial"/>
      <family val="2"/>
    </font>
    <font>
      <sz val="11"/>
      <color theme="1"/>
      <name val="Arial"/>
      <family val="2"/>
    </font>
    <font>
      <sz val="8"/>
      <color indexed="81"/>
      <name val="Tahoma"/>
      <family val="2"/>
    </font>
    <font>
      <b/>
      <sz val="8"/>
      <color indexed="81"/>
      <name val="Tahoma"/>
      <family val="2"/>
    </font>
    <font>
      <u/>
      <sz val="8"/>
      <color indexed="81"/>
      <name val="Tahoma"/>
      <family val="2"/>
    </font>
    <font>
      <b/>
      <i/>
      <sz val="12"/>
      <color rgb="FFCB3727"/>
      <name val="Source Sans Pro"/>
      <family val="2"/>
    </font>
    <font>
      <sz val="12"/>
      <color rgb="FFCB3727"/>
      <name val="Source Sans Pro"/>
      <family val="2"/>
    </font>
    <font>
      <sz val="12"/>
      <color theme="1"/>
      <name val="Source Sans Pro"/>
      <family val="2"/>
    </font>
    <font>
      <b/>
      <i/>
      <sz val="12"/>
      <color rgb="FF0070C0"/>
      <name val="Source Sans Pro"/>
      <family val="2"/>
    </font>
    <font>
      <i/>
      <sz val="12"/>
      <color rgb="FF0480A4"/>
      <name val="Source Sans Pro"/>
      <family val="2"/>
    </font>
    <font>
      <b/>
      <sz val="12"/>
      <color rgb="FF0480A4"/>
      <name val="Source Sans Pro"/>
      <family val="2"/>
    </font>
    <font>
      <i/>
      <sz val="8"/>
      <color theme="1"/>
      <name val="Source Sans Pro"/>
      <family val="2"/>
    </font>
    <font>
      <b/>
      <sz val="14"/>
      <color theme="0"/>
      <name val="Source Sans Pro"/>
      <family val="2"/>
    </font>
    <font>
      <sz val="12"/>
      <color theme="0"/>
      <name val="Source Sans Pro"/>
      <family val="2"/>
    </font>
    <font>
      <b/>
      <sz val="12"/>
      <color theme="0"/>
      <name val="Source Sans Pro"/>
      <family val="2"/>
    </font>
    <font>
      <sz val="8"/>
      <color theme="1"/>
      <name val="Source Sans Pro"/>
      <family val="2"/>
    </font>
    <font>
      <sz val="12"/>
      <color rgb="FF0480A4"/>
      <name val="Source Sans Pro"/>
      <family val="2"/>
    </font>
    <font>
      <i/>
      <sz val="12"/>
      <color theme="1"/>
      <name val="Source Sans Pro"/>
      <family val="2"/>
    </font>
    <font>
      <b/>
      <sz val="12"/>
      <color theme="1"/>
      <name val="Source Sans Pro"/>
      <family val="2"/>
    </font>
    <font>
      <sz val="9"/>
      <color theme="2" tint="-0.499984740745262"/>
      <name val="Source Sans Pro"/>
      <family val="2"/>
    </font>
    <font>
      <sz val="12"/>
      <color theme="2" tint="-0.499984740745262"/>
      <name val="Source Sans Pro"/>
      <family val="2"/>
    </font>
    <font>
      <sz val="9"/>
      <color theme="1"/>
      <name val="Source Sans Pro"/>
      <family val="2"/>
    </font>
    <font>
      <b/>
      <sz val="18"/>
      <color rgb="FFCB3727"/>
      <name val="Source Sans Pro"/>
      <family val="2"/>
    </font>
    <font>
      <b/>
      <sz val="12"/>
      <color rgb="FF0070C0"/>
      <name val="Source Sans Pro"/>
      <family val="2"/>
    </font>
    <font>
      <sz val="12"/>
      <color rgb="FFFFCE34"/>
      <name val="Source Sans Pro"/>
      <family val="2"/>
    </font>
    <font>
      <b/>
      <sz val="10"/>
      <color theme="1"/>
      <name val="Source Sans Pro"/>
      <family val="2"/>
    </font>
    <font>
      <sz val="11"/>
      <color theme="1"/>
      <name val="Source Sans Pro"/>
      <family val="2"/>
    </font>
    <font>
      <b/>
      <sz val="14"/>
      <color rgb="FF0480A4"/>
      <name val="Source Sans Pro"/>
      <family val="2"/>
    </font>
    <font>
      <b/>
      <i/>
      <u/>
      <sz val="12"/>
      <color rgb="FFCB3727"/>
      <name val="Source Sans Pro"/>
      <family val="2"/>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0480A4"/>
        <bgColor indexed="64"/>
      </patternFill>
    </fill>
    <fill>
      <patternFill patternType="solid">
        <fgColor rgb="FFFFCE34"/>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thin">
        <color theme="1"/>
      </bottom>
      <diagonal/>
    </border>
    <border>
      <left/>
      <right/>
      <top style="thin">
        <color theme="1"/>
      </top>
      <bottom style="double">
        <color theme="1"/>
      </bottom>
      <diagonal/>
    </border>
    <border>
      <left/>
      <right/>
      <top/>
      <bottom style="double">
        <color theme="1"/>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6" fillId="0" borderId="0" xfId="0" applyFont="1"/>
    <xf numFmtId="0" fontId="7" fillId="0" borderId="0" xfId="0" applyFont="1"/>
    <xf numFmtId="0" fontId="8" fillId="0" borderId="0" xfId="0" applyFont="1" applyAlignment="1">
      <alignment horizontal="center"/>
    </xf>
    <xf numFmtId="0" fontId="8" fillId="0" borderId="0" xfId="0" applyFont="1"/>
    <xf numFmtId="0" fontId="9" fillId="2" borderId="8" xfId="0" applyFont="1" applyFill="1" applyBorder="1"/>
    <xf numFmtId="0" fontId="9" fillId="2" borderId="8" xfId="0" applyFont="1" applyFill="1" applyBorder="1" applyAlignment="1">
      <alignment horizontal="center"/>
    </xf>
    <xf numFmtId="164" fontId="10" fillId="2" borderId="8" xfId="2" applyNumberFormat="1" applyFont="1" applyFill="1" applyBorder="1"/>
    <xf numFmtId="44" fontId="7" fillId="0" borderId="0" xfId="2" applyFont="1"/>
    <xf numFmtId="0" fontId="13" fillId="4" borderId="9" xfId="0" applyFont="1" applyFill="1" applyBorder="1"/>
    <xf numFmtId="0" fontId="14" fillId="4" borderId="9" xfId="0" applyFont="1" applyFill="1" applyBorder="1" applyAlignment="1">
      <alignment horizontal="center"/>
    </xf>
    <xf numFmtId="44" fontId="14" fillId="4" borderId="9" xfId="2" applyFont="1" applyFill="1" applyBorder="1" applyAlignment="1">
      <alignment horizontal="center"/>
    </xf>
    <xf numFmtId="44" fontId="7" fillId="0" borderId="0" xfId="2" applyFont="1" applyBorder="1"/>
    <xf numFmtId="0" fontId="7" fillId="0" borderId="0" xfId="0" applyFont="1" applyAlignment="1">
      <alignment vertical="center"/>
    </xf>
    <xf numFmtId="0" fontId="15" fillId="0" borderId="0" xfId="0" applyFont="1" applyAlignment="1">
      <alignment horizontal="center" wrapText="1"/>
    </xf>
    <xf numFmtId="44" fontId="7" fillId="5" borderId="0" xfId="2" applyFont="1" applyFill="1" applyBorder="1"/>
    <xf numFmtId="164" fontId="7" fillId="0" borderId="0" xfId="2" applyNumberFormat="1" applyFont="1" applyBorder="1"/>
    <xf numFmtId="0" fontId="7" fillId="5" borderId="0" xfId="0" applyFont="1" applyFill="1"/>
    <xf numFmtId="0" fontId="7" fillId="0" borderId="0" xfId="0" applyFont="1" applyAlignment="1">
      <alignment wrapText="1"/>
    </xf>
    <xf numFmtId="0" fontId="7" fillId="0" borderId="9" xfId="0" applyFont="1" applyBorder="1"/>
    <xf numFmtId="164" fontId="7" fillId="0" borderId="9" xfId="2" applyNumberFormat="1" applyFont="1" applyBorder="1"/>
    <xf numFmtId="0" fontId="10" fillId="2" borderId="0" xfId="0" applyFont="1" applyFill="1"/>
    <xf numFmtId="0" fontId="16" fillId="2" borderId="0" xfId="0" applyFont="1" applyFill="1"/>
    <xf numFmtId="164" fontId="10" fillId="2" borderId="0" xfId="2" applyNumberFormat="1" applyFont="1" applyFill="1" applyBorder="1"/>
    <xf numFmtId="164" fontId="7" fillId="0" borderId="0" xfId="2" applyNumberFormat="1" applyFont="1"/>
    <xf numFmtId="0" fontId="7" fillId="0" borderId="7" xfId="0" applyFont="1" applyBorder="1" applyAlignment="1">
      <alignment wrapText="1"/>
    </xf>
    <xf numFmtId="0" fontId="7" fillId="5" borderId="7" xfId="0" applyFont="1" applyFill="1" applyBorder="1"/>
    <xf numFmtId="44" fontId="7" fillId="0" borderId="7" xfId="2" applyFont="1" applyBorder="1"/>
    <xf numFmtId="44" fontId="7" fillId="0" borderId="9" xfId="2" applyFont="1" applyBorder="1"/>
    <xf numFmtId="44" fontId="16" fillId="2" borderId="0" xfId="2" applyFont="1" applyFill="1" applyBorder="1"/>
    <xf numFmtId="44" fontId="10" fillId="2" borderId="0" xfId="2" applyFont="1" applyFill="1" applyBorder="1"/>
    <xf numFmtId="0" fontId="17" fillId="0" borderId="0" xfId="0" applyFont="1" applyAlignment="1">
      <alignment horizontal="right"/>
    </xf>
    <xf numFmtId="164" fontId="10" fillId="2" borderId="0" xfId="2" applyNumberFormat="1" applyFont="1" applyFill="1" applyBorder="1" applyAlignment="1">
      <alignment horizontal="center"/>
    </xf>
    <xf numFmtId="164" fontId="14" fillId="4" borderId="4" xfId="2" applyNumberFormat="1" applyFont="1" applyFill="1" applyBorder="1" applyAlignment="1">
      <alignment horizontal="center" vertical="center" wrapText="1"/>
    </xf>
    <xf numFmtId="44" fontId="14" fillId="4" borderId="4" xfId="2" applyFont="1" applyFill="1" applyBorder="1" applyAlignment="1">
      <alignment horizontal="center" vertical="center" wrapText="1"/>
    </xf>
    <xf numFmtId="0" fontId="14" fillId="4" borderId="7" xfId="0" applyFont="1" applyFill="1" applyBorder="1" applyAlignment="1">
      <alignment horizontal="center" vertical="center"/>
    </xf>
    <xf numFmtId="44" fontId="14" fillId="4" borderId="7" xfId="0" applyNumberFormat="1" applyFont="1" applyFill="1" applyBorder="1" applyAlignment="1">
      <alignment vertical="center"/>
    </xf>
    <xf numFmtId="0" fontId="7" fillId="2" borderId="5" xfId="0" applyFont="1" applyFill="1" applyBorder="1" applyAlignment="1">
      <alignment vertical="center" wrapText="1"/>
    </xf>
    <xf numFmtId="0" fontId="7" fillId="5" borderId="5" xfId="0" applyFont="1" applyFill="1" applyBorder="1" applyAlignment="1">
      <alignment horizontal="center" vertical="center" wrapText="1"/>
    </xf>
    <xf numFmtId="165" fontId="19" fillId="3" borderId="5" xfId="3" applyNumberFormat="1" applyFont="1" applyFill="1" applyBorder="1" applyAlignment="1">
      <alignment horizontal="right" vertical="center" wrapText="1" indent="1"/>
    </xf>
    <xf numFmtId="164" fontId="20" fillId="3" borderId="5" xfId="2" applyNumberFormat="1" applyFont="1" applyFill="1" applyBorder="1" applyAlignment="1">
      <alignment horizontal="center" vertical="center" wrapText="1"/>
    </xf>
    <xf numFmtId="44" fontId="20" fillId="3" borderId="5" xfId="2" applyFont="1" applyFill="1" applyBorder="1" applyAlignment="1">
      <alignment horizontal="center" vertical="center" wrapText="1"/>
    </xf>
    <xf numFmtId="0" fontId="14" fillId="4" borderId="1" xfId="0" applyFont="1" applyFill="1" applyBorder="1" applyAlignment="1">
      <alignment horizontal="center" vertical="center"/>
    </xf>
    <xf numFmtId="44" fontId="14" fillId="4" borderId="1" xfId="0" applyNumberFormat="1" applyFont="1" applyFill="1" applyBorder="1" applyAlignment="1">
      <alignment vertical="center"/>
    </xf>
    <xf numFmtId="0" fontId="7" fillId="0" borderId="0" xfId="0" applyFont="1" applyAlignment="1">
      <alignment horizontal="left"/>
    </xf>
    <xf numFmtId="0" fontId="7" fillId="2" borderId="2" xfId="0" applyFont="1" applyFill="1" applyBorder="1" applyAlignment="1">
      <alignment vertical="center" wrapText="1"/>
    </xf>
    <xf numFmtId="9" fontId="7" fillId="5" borderId="2" xfId="1" applyFont="1" applyFill="1" applyBorder="1" applyAlignment="1">
      <alignment horizontal="center" vertical="center" wrapText="1"/>
    </xf>
    <xf numFmtId="9" fontId="21" fillId="2" borderId="2" xfId="1" applyFont="1" applyFill="1" applyBorder="1" applyAlignment="1">
      <alignment horizontal="right" vertical="center" wrapText="1" indent="1"/>
    </xf>
    <xf numFmtId="164" fontId="7" fillId="2" borderId="2" xfId="2" applyNumberFormat="1" applyFont="1" applyFill="1" applyBorder="1" applyAlignment="1">
      <alignment horizontal="center" vertical="center" wrapText="1"/>
    </xf>
    <xf numFmtId="9" fontId="7" fillId="5" borderId="2" xfId="2" applyNumberFormat="1" applyFont="1" applyFill="1" applyBorder="1" applyAlignment="1">
      <alignment horizontal="center" vertical="center" wrapText="1"/>
    </xf>
    <xf numFmtId="0" fontId="22" fillId="2" borderId="3" xfId="0" applyFont="1" applyFill="1" applyBorder="1" applyAlignment="1">
      <alignment horizontal="center" vertical="center"/>
    </xf>
    <xf numFmtId="44" fontId="22" fillId="2" borderId="3" xfId="0" applyNumberFormat="1" applyFont="1" applyFill="1" applyBorder="1" applyAlignment="1">
      <alignment horizontal="center" vertical="center"/>
    </xf>
    <xf numFmtId="37" fontId="7" fillId="5" borderId="2" xfId="2" applyNumberFormat="1" applyFont="1" applyFill="1" applyBorder="1" applyAlignment="1">
      <alignment horizontal="center" vertical="center" wrapText="1"/>
    </xf>
    <xf numFmtId="0" fontId="7" fillId="3" borderId="3" xfId="0" applyFont="1" applyFill="1" applyBorder="1" applyAlignment="1">
      <alignment horizontal="right"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right" vertical="center" wrapText="1"/>
    </xf>
    <xf numFmtId="164" fontId="7" fillId="3" borderId="3" xfId="2" applyNumberFormat="1" applyFont="1" applyFill="1" applyBorder="1" applyAlignment="1">
      <alignment horizontal="center" vertical="center" wrapText="1"/>
    </xf>
    <xf numFmtId="164" fontId="10" fillId="0" borderId="3" xfId="2" applyNumberFormat="1" applyFont="1" applyBorder="1" applyAlignment="1">
      <alignment horizontal="center" vertical="center" wrapText="1"/>
    </xf>
    <xf numFmtId="0" fontId="7" fillId="0" borderId="0" xfId="0" applyFont="1" applyAlignment="1">
      <alignment horizontal="center" vertical="center"/>
    </xf>
    <xf numFmtId="164" fontId="7" fillId="0" borderId="0" xfId="0" applyNumberFormat="1" applyFont="1" applyAlignment="1">
      <alignment vertical="center"/>
    </xf>
    <xf numFmtId="0" fontId="7" fillId="2" borderId="0" xfId="0" applyFont="1" applyFill="1" applyAlignment="1">
      <alignment horizontal="center" vertical="center"/>
    </xf>
    <xf numFmtId="0" fontId="18" fillId="2" borderId="5" xfId="0" applyFont="1" applyFill="1" applyBorder="1" applyAlignment="1">
      <alignment horizontal="left" vertical="center" wrapText="1" indent="2"/>
    </xf>
    <xf numFmtId="9" fontId="21" fillId="2" borderId="5" xfId="1" applyFont="1" applyFill="1" applyBorder="1" applyAlignment="1">
      <alignment horizontal="right" vertical="center" wrapText="1" indent="1"/>
    </xf>
    <xf numFmtId="164" fontId="7" fillId="0" borderId="5" xfId="2" applyNumberFormat="1" applyFont="1" applyBorder="1" applyAlignment="1">
      <alignment horizontal="center" vertical="center" wrapText="1"/>
    </xf>
    <xf numFmtId="37" fontId="7" fillId="5" borderId="5" xfId="2" applyNumberFormat="1" applyFont="1" applyFill="1" applyBorder="1" applyAlignment="1">
      <alignment horizontal="center" vertical="center" wrapText="1"/>
    </xf>
    <xf numFmtId="0" fontId="18" fillId="2" borderId="2" xfId="0" applyFont="1" applyFill="1" applyBorder="1" applyAlignment="1">
      <alignment horizontal="left" vertical="center" wrapText="1" indent="2"/>
    </xf>
    <xf numFmtId="0" fontId="7" fillId="5" borderId="2" xfId="0" applyFont="1" applyFill="1" applyBorder="1" applyAlignment="1">
      <alignment horizontal="center" vertical="center" wrapText="1"/>
    </xf>
    <xf numFmtId="164" fontId="7" fillId="0" borderId="2" xfId="2" applyNumberFormat="1" applyFont="1" applyBorder="1" applyAlignment="1">
      <alignment horizontal="center" vertical="center" wrapText="1"/>
    </xf>
    <xf numFmtId="0" fontId="21" fillId="2" borderId="2" xfId="0" applyFont="1" applyFill="1" applyBorder="1" applyAlignment="1">
      <alignment horizontal="right" vertical="center" wrapText="1"/>
    </xf>
    <xf numFmtId="0" fontId="18" fillId="2" borderId="0" xfId="0" applyFont="1" applyFill="1" applyAlignment="1">
      <alignment horizontal="left" vertical="center" wrapText="1" indent="2"/>
    </xf>
    <xf numFmtId="0" fontId="7" fillId="2" borderId="0" xfId="0" applyFont="1" applyFill="1" applyAlignment="1">
      <alignment horizontal="center" vertical="center" wrapText="1"/>
    </xf>
    <xf numFmtId="0" fontId="7" fillId="2" borderId="0" xfId="0" applyFont="1" applyFill="1" applyAlignment="1">
      <alignment horizontal="right" vertical="center" wrapText="1"/>
    </xf>
    <xf numFmtId="164" fontId="7" fillId="2" borderId="0" xfId="2" applyNumberFormat="1" applyFont="1" applyFill="1" applyBorder="1" applyAlignment="1">
      <alignment horizontal="center" vertical="center" wrapText="1"/>
    </xf>
    <xf numFmtId="37" fontId="7" fillId="2" borderId="0" xfId="2" applyNumberFormat="1" applyFont="1" applyFill="1" applyBorder="1" applyAlignment="1">
      <alignment horizontal="center" vertical="center" wrapText="1"/>
    </xf>
    <xf numFmtId="164" fontId="23" fillId="2" borderId="0" xfId="2" applyNumberFormat="1" applyFont="1" applyFill="1" applyBorder="1" applyAlignment="1">
      <alignment horizontal="center" vertical="center" wrapText="1"/>
    </xf>
    <xf numFmtId="0" fontId="18" fillId="2" borderId="5" xfId="0" applyFont="1" applyFill="1" applyBorder="1" applyAlignment="1">
      <alignment horizontal="left" vertical="center" wrapText="1"/>
    </xf>
    <xf numFmtId="164" fontId="7" fillId="3" borderId="6" xfId="2" applyNumberFormat="1" applyFont="1" applyFill="1" applyBorder="1" applyAlignment="1">
      <alignment horizontal="center" vertical="center" wrapText="1"/>
    </xf>
    <xf numFmtId="0" fontId="18" fillId="2" borderId="4" xfId="0" applyFont="1" applyFill="1" applyBorder="1" applyAlignment="1">
      <alignment horizontal="left" vertical="center" wrapText="1"/>
    </xf>
    <xf numFmtId="9" fontId="24" fillId="5" borderId="4" xfId="1" applyFont="1" applyFill="1" applyBorder="1" applyAlignment="1">
      <alignment horizontal="center" vertical="center" wrapText="1"/>
    </xf>
    <xf numFmtId="9" fontId="7" fillId="5" borderId="4" xfId="1" applyFont="1" applyFill="1" applyBorder="1" applyAlignment="1">
      <alignment horizontal="center" vertical="center" wrapText="1"/>
    </xf>
    <xf numFmtId="164" fontId="7" fillId="3" borderId="4" xfId="2"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right" vertical="center" wrapText="1"/>
    </xf>
    <xf numFmtId="164" fontId="7" fillId="0" borderId="0" xfId="2" applyNumberFormat="1" applyFont="1" applyAlignment="1">
      <alignment horizontal="center" vertical="center" wrapText="1"/>
    </xf>
    <xf numFmtId="44" fontId="7" fillId="0" borderId="0" xfId="2" applyFont="1" applyAlignment="1">
      <alignment horizontal="center" vertical="center" wrapText="1"/>
    </xf>
    <xf numFmtId="0" fontId="26" fillId="0" borderId="0" xfId="0" applyFont="1" applyAlignment="1">
      <alignment wrapText="1"/>
    </xf>
    <xf numFmtId="0" fontId="26" fillId="0" borderId="0" xfId="0" applyFont="1"/>
    <xf numFmtId="0" fontId="26" fillId="0" borderId="0" xfId="0" applyFont="1" applyAlignment="1">
      <alignment vertical="center" wrapText="1"/>
    </xf>
    <xf numFmtId="0" fontId="27" fillId="2" borderId="7" xfId="0" applyFont="1" applyFill="1" applyBorder="1" applyAlignment="1">
      <alignment vertical="center" wrapText="1"/>
    </xf>
    <xf numFmtId="9" fontId="24" fillId="5" borderId="5" xfId="1" applyFont="1" applyFill="1" applyBorder="1" applyAlignment="1">
      <alignment horizontal="center" vertical="center" wrapText="1"/>
    </xf>
    <xf numFmtId="9" fontId="7" fillId="5" borderId="5" xfId="1" applyFont="1" applyFill="1" applyBorder="1" applyAlignment="1">
      <alignment horizontal="center" vertical="center" wrapText="1"/>
    </xf>
    <xf numFmtId="0" fontId="14" fillId="4" borderId="4" xfId="0" applyFont="1" applyFill="1" applyBorder="1" applyAlignment="1">
      <alignment horizontal="center" vertical="center" wrapText="1"/>
    </xf>
    <xf numFmtId="0" fontId="5" fillId="0" borderId="0" xfId="0" applyFont="1" applyAlignment="1">
      <alignment horizontal="center"/>
    </xf>
    <xf numFmtId="0" fontId="12" fillId="4" borderId="0" xfId="0" applyFont="1" applyFill="1" applyAlignment="1">
      <alignment horizontal="center" vertical="center"/>
    </xf>
    <xf numFmtId="0" fontId="14" fillId="4" borderId="9" xfId="0" applyFont="1" applyFill="1" applyBorder="1" applyAlignment="1">
      <alignment horizontal="center" wrapText="1"/>
    </xf>
    <xf numFmtId="0" fontId="14" fillId="4" borderId="9" xfId="0" applyFont="1" applyFill="1" applyBorder="1" applyAlignment="1">
      <alignment horizontal="center"/>
    </xf>
    <xf numFmtId="0" fontId="14" fillId="4" borderId="9" xfId="0" applyFont="1" applyFill="1" applyBorder="1" applyAlignment="1">
      <alignment horizontal="center" vertical="center"/>
    </xf>
    <xf numFmtId="44" fontId="11" fillId="0" borderId="0" xfId="2" applyFont="1" applyAlignment="1">
      <alignment horizontal="center" vertical="center" wrapText="1"/>
    </xf>
    <xf numFmtId="44" fontId="11" fillId="0" borderId="0" xfId="2" applyFont="1" applyBorder="1" applyAlignment="1">
      <alignment horizontal="center" vertical="center" wrapText="1"/>
    </xf>
    <xf numFmtId="0" fontId="18" fillId="0" borderId="0" xfId="0" applyFont="1" applyAlignment="1">
      <alignment horizontal="right" vertical="center" wrapText="1"/>
    </xf>
    <xf numFmtId="0" fontId="5" fillId="0" borderId="0" xfId="0" applyFont="1" applyAlignment="1">
      <alignment horizontal="center" vertical="center"/>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37" fontId="7" fillId="5" borderId="0" xfId="2" applyNumberFormat="1" applyFont="1" applyFill="1" applyBorder="1"/>
    <xf numFmtId="0" fontId="14" fillId="4" borderId="4" xfId="0" applyFont="1" applyFill="1" applyBorder="1" applyAlignment="1">
      <alignment vertical="center" wrapText="1"/>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0480A4"/>
      <color rgb="FFCB3727"/>
      <color rgb="FFFFCE34"/>
      <color rgb="FF193E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Glow Edg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72BC-AE88-413D-B25D-E1E1302231A0}">
  <dimension ref="A2:B9"/>
  <sheetViews>
    <sheetView showGridLines="0" workbookViewId="0">
      <selection activeCell="E9" sqref="E9"/>
    </sheetView>
  </sheetViews>
  <sheetFormatPr defaultRowHeight="14.5" x14ac:dyDescent="0.35"/>
  <cols>
    <col min="1" max="1" width="12.5" style="85" customWidth="1"/>
    <col min="2" max="2" width="80.4140625" style="86" customWidth="1"/>
    <col min="3" max="16384" width="8.6640625" style="86"/>
  </cols>
  <sheetData>
    <row r="2" spans="2:2" ht="24" customHeight="1" x14ac:dyDescent="0.35">
      <c r="B2" s="88" t="s">
        <v>50</v>
      </c>
    </row>
    <row r="3" spans="2:2" ht="65" customHeight="1" x14ac:dyDescent="0.35">
      <c r="B3" s="87" t="s">
        <v>54</v>
      </c>
    </row>
    <row r="4" spans="2:2" ht="24.5" customHeight="1" x14ac:dyDescent="0.35">
      <c r="B4" s="88" t="s">
        <v>56</v>
      </c>
    </row>
    <row r="5" spans="2:2" ht="60" customHeight="1" x14ac:dyDescent="0.35">
      <c r="B5" s="87" t="s">
        <v>55</v>
      </c>
    </row>
    <row r="6" spans="2:2" ht="27" customHeight="1" x14ac:dyDescent="0.35">
      <c r="B6" s="88" t="s">
        <v>51</v>
      </c>
    </row>
    <row r="7" spans="2:2" ht="63" customHeight="1" x14ac:dyDescent="0.35">
      <c r="B7" s="87" t="s">
        <v>52</v>
      </c>
    </row>
    <row r="8" spans="2:2" ht="28" customHeight="1" x14ac:dyDescent="0.35">
      <c r="B8" s="88" t="s">
        <v>53</v>
      </c>
    </row>
    <row r="9" spans="2:2" ht="59" customHeight="1" x14ac:dyDescent="0.35">
      <c r="B9" s="87"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E45E-D890-4578-9C19-F0E83AEFD25A}">
  <dimension ref="B1:I50"/>
  <sheetViews>
    <sheetView showGridLines="0" zoomScaleNormal="100" workbookViewId="0">
      <selection activeCell="F45" sqref="F45"/>
    </sheetView>
  </sheetViews>
  <sheetFormatPr defaultRowHeight="16" x14ac:dyDescent="0.4"/>
  <cols>
    <col min="1" max="1" width="4.58203125" style="2" customWidth="1"/>
    <col min="2" max="2" width="42.1640625" style="2" customWidth="1"/>
    <col min="3" max="3" width="17.4140625" style="2" customWidth="1"/>
    <col min="4" max="4" width="10.9140625" style="2" customWidth="1"/>
    <col min="5" max="5" width="6.4140625" style="2" customWidth="1"/>
    <col min="6" max="6" width="50.4140625" style="2" customWidth="1"/>
    <col min="7" max="7" width="12" style="2" customWidth="1"/>
    <col min="8" max="8" width="11.75" style="8" customWidth="1"/>
    <col min="9" max="9" width="13.6640625" style="8" customWidth="1"/>
    <col min="10" max="16384" width="8.6640625" style="2"/>
  </cols>
  <sheetData>
    <row r="1" spans="2:9" x14ac:dyDescent="0.4">
      <c r="B1" s="92" t="s">
        <v>18</v>
      </c>
      <c r="C1" s="92"/>
      <c r="D1" s="92"/>
      <c r="E1" s="1"/>
      <c r="F1" s="92" t="s">
        <v>30</v>
      </c>
      <c r="G1" s="92"/>
      <c r="H1" s="92"/>
      <c r="I1" s="92"/>
    </row>
    <row r="2" spans="2:9" x14ac:dyDescent="0.4">
      <c r="B2" s="3"/>
      <c r="C2" s="3"/>
      <c r="D2" s="3"/>
      <c r="F2" s="4"/>
      <c r="G2" s="4"/>
      <c r="H2" s="4"/>
      <c r="I2" s="3"/>
    </row>
    <row r="3" spans="2:9" ht="16.5" thickBot="1" x14ac:dyDescent="0.45">
      <c r="B3" s="5" t="s">
        <v>4</v>
      </c>
      <c r="C3" s="6" t="s">
        <v>1</v>
      </c>
      <c r="D3" s="7">
        <v>4750</v>
      </c>
      <c r="I3" s="97" t="s">
        <v>46</v>
      </c>
    </row>
    <row r="4" spans="2:9" ht="16.5" thickTop="1" x14ac:dyDescent="0.4">
      <c r="I4" s="98"/>
    </row>
    <row r="5" spans="2:9" ht="21" customHeight="1" thickBot="1" x14ac:dyDescent="0.45">
      <c r="B5" s="93" t="s">
        <v>0</v>
      </c>
      <c r="C5" s="93"/>
      <c r="D5" s="93"/>
      <c r="F5" s="9"/>
      <c r="G5" s="10" t="s">
        <v>22</v>
      </c>
      <c r="H5" s="11" t="s">
        <v>24</v>
      </c>
      <c r="I5" s="11" t="s">
        <v>23</v>
      </c>
    </row>
    <row r="6" spans="2:9" ht="16" customHeight="1" thickTop="1" x14ac:dyDescent="0.4">
      <c r="B6" s="93"/>
      <c r="C6" s="93"/>
      <c r="D6" s="93"/>
      <c r="F6" s="2" t="s">
        <v>19</v>
      </c>
      <c r="H6" s="12"/>
      <c r="I6" s="12">
        <v>4750</v>
      </c>
    </row>
    <row r="7" spans="2:9" ht="27" customHeight="1" thickBot="1" x14ac:dyDescent="0.45">
      <c r="B7" s="96" t="s">
        <v>5</v>
      </c>
      <c r="C7" s="96"/>
      <c r="D7" s="96"/>
      <c r="F7" s="13" t="s">
        <v>20</v>
      </c>
      <c r="G7" s="14" t="s">
        <v>45</v>
      </c>
      <c r="H7" s="15">
        <v>47436</v>
      </c>
      <c r="I7" s="12">
        <f>H7</f>
        <v>47436</v>
      </c>
    </row>
    <row r="8" spans="2:9" ht="16.5" thickTop="1" x14ac:dyDescent="0.4">
      <c r="B8" s="2" t="s">
        <v>11</v>
      </c>
      <c r="D8" s="16">
        <v>16530</v>
      </c>
      <c r="F8" s="2" t="s">
        <v>21</v>
      </c>
      <c r="G8" s="17">
        <v>1</v>
      </c>
      <c r="H8" s="12">
        <v>295.95</v>
      </c>
      <c r="I8" s="12">
        <f t="shared" ref="I8:I14" si="0">G8*H8</f>
        <v>295.95</v>
      </c>
    </row>
    <row r="9" spans="2:9" ht="16.5" customHeight="1" x14ac:dyDescent="0.4">
      <c r="B9" s="2" t="s">
        <v>7</v>
      </c>
      <c r="D9" s="16">
        <v>5510</v>
      </c>
      <c r="F9" s="18" t="s">
        <v>28</v>
      </c>
      <c r="G9" s="17">
        <v>1</v>
      </c>
      <c r="H9" s="12">
        <v>179.99</v>
      </c>
      <c r="I9" s="12">
        <f t="shared" si="0"/>
        <v>179.99</v>
      </c>
    </row>
    <row r="10" spans="2:9" x14ac:dyDescent="0.4">
      <c r="B10" s="2" t="s">
        <v>8</v>
      </c>
      <c r="D10" s="16">
        <v>5510</v>
      </c>
      <c r="F10" s="2" t="s">
        <v>27</v>
      </c>
      <c r="G10" s="17">
        <v>1</v>
      </c>
      <c r="H10" s="12">
        <v>279.95</v>
      </c>
      <c r="I10" s="12">
        <f t="shared" si="0"/>
        <v>279.95</v>
      </c>
    </row>
    <row r="11" spans="2:9" ht="16" customHeight="1" thickBot="1" x14ac:dyDescent="0.45">
      <c r="B11" s="19" t="s">
        <v>9</v>
      </c>
      <c r="C11" s="19"/>
      <c r="D11" s="20">
        <v>5510</v>
      </c>
      <c r="F11" s="2" t="s">
        <v>25</v>
      </c>
      <c r="G11" s="17">
        <v>3</v>
      </c>
      <c r="H11" s="12">
        <v>39.950000000000003</v>
      </c>
      <c r="I11" s="12">
        <f t="shared" si="0"/>
        <v>119.85000000000001</v>
      </c>
    </row>
    <row r="12" spans="2:9" ht="16.5" thickTop="1" x14ac:dyDescent="0.4">
      <c r="B12" s="21" t="s">
        <v>6</v>
      </c>
      <c r="C12" s="22"/>
      <c r="D12" s="23">
        <f>SUM(D8:D11)</f>
        <v>33060</v>
      </c>
      <c r="F12" s="2" t="s">
        <v>26</v>
      </c>
      <c r="G12" s="17">
        <v>1</v>
      </c>
      <c r="H12" s="12">
        <v>799</v>
      </c>
      <c r="I12" s="12">
        <f t="shared" si="0"/>
        <v>799</v>
      </c>
    </row>
    <row r="13" spans="2:9" x14ac:dyDescent="0.4">
      <c r="D13" s="24"/>
      <c r="F13" s="2" t="s">
        <v>29</v>
      </c>
      <c r="G13" s="17">
        <v>1</v>
      </c>
      <c r="H13" s="12">
        <v>799</v>
      </c>
      <c r="I13" s="12">
        <f t="shared" si="0"/>
        <v>799</v>
      </c>
    </row>
    <row r="14" spans="2:9" ht="28.5" thickBot="1" x14ac:dyDescent="0.45">
      <c r="B14" s="96" t="s">
        <v>10</v>
      </c>
      <c r="C14" s="96"/>
      <c r="D14" s="96"/>
      <c r="F14" s="25" t="s">
        <v>58</v>
      </c>
      <c r="G14" s="26"/>
      <c r="H14" s="27">
        <v>3000</v>
      </c>
      <c r="I14" s="27">
        <f t="shared" si="0"/>
        <v>0</v>
      </c>
    </row>
    <row r="15" spans="2:9" ht="16.5" thickTop="1" x14ac:dyDescent="0.4">
      <c r="B15" s="2" t="s">
        <v>11</v>
      </c>
      <c r="D15" s="16">
        <v>23718</v>
      </c>
      <c r="H15" s="12"/>
      <c r="I15" s="12"/>
    </row>
    <row r="16" spans="2:9" ht="16.5" thickBot="1" x14ac:dyDescent="0.45">
      <c r="B16" s="2" t="s">
        <v>7</v>
      </c>
      <c r="D16" s="16">
        <v>7906</v>
      </c>
      <c r="F16" s="19"/>
      <c r="G16" s="19"/>
      <c r="H16" s="28"/>
      <c r="I16" s="28"/>
    </row>
    <row r="17" spans="2:9" ht="16.5" thickTop="1" x14ac:dyDescent="0.4">
      <c r="B17" s="2" t="s">
        <v>8</v>
      </c>
      <c r="D17" s="16">
        <v>7906</v>
      </c>
      <c r="F17" s="22"/>
      <c r="G17" s="22"/>
      <c r="H17" s="29"/>
      <c r="I17" s="30">
        <f>SUM(I6:I16)</f>
        <v>54659.739999999991</v>
      </c>
    </row>
    <row r="18" spans="2:9" ht="16.5" thickBot="1" x14ac:dyDescent="0.45">
      <c r="B18" s="19" t="s">
        <v>9</v>
      </c>
      <c r="C18" s="19"/>
      <c r="D18" s="20">
        <v>7906</v>
      </c>
    </row>
    <row r="19" spans="2:9" ht="16.5" thickTop="1" x14ac:dyDescent="0.4">
      <c r="B19" s="21" t="s">
        <v>6</v>
      </c>
      <c r="C19" s="21"/>
      <c r="D19" s="23">
        <f>SUM(D15:D18)</f>
        <v>47436</v>
      </c>
    </row>
    <row r="20" spans="2:9" x14ac:dyDescent="0.4">
      <c r="D20" s="24"/>
    </row>
    <row r="21" spans="2:9" ht="16.5" thickBot="1" x14ac:dyDescent="0.45">
      <c r="B21" s="95" t="s">
        <v>12</v>
      </c>
      <c r="C21" s="95"/>
      <c r="D21" s="95"/>
    </row>
    <row r="22" spans="2:9" ht="16.5" thickTop="1" x14ac:dyDescent="0.4">
      <c r="B22" s="2" t="s">
        <v>11</v>
      </c>
      <c r="D22" s="16">
        <v>30906</v>
      </c>
    </row>
    <row r="23" spans="2:9" x14ac:dyDescent="0.4">
      <c r="B23" s="2" t="s">
        <v>7</v>
      </c>
      <c r="D23" s="16">
        <v>10302</v>
      </c>
    </row>
    <row r="24" spans="2:9" x14ac:dyDescent="0.4">
      <c r="B24" s="2" t="s">
        <v>8</v>
      </c>
      <c r="D24" s="16">
        <v>10302</v>
      </c>
    </row>
    <row r="25" spans="2:9" ht="16.5" thickBot="1" x14ac:dyDescent="0.45">
      <c r="B25" s="19" t="s">
        <v>9</v>
      </c>
      <c r="C25" s="19"/>
      <c r="D25" s="20">
        <v>10302</v>
      </c>
    </row>
    <row r="26" spans="2:9" ht="16.5" thickTop="1" x14ac:dyDescent="0.4">
      <c r="B26" s="21" t="s">
        <v>6</v>
      </c>
      <c r="C26" s="21"/>
      <c r="D26" s="23">
        <f>SUM(D22:D25)</f>
        <v>61812</v>
      </c>
    </row>
    <row r="27" spans="2:9" x14ac:dyDescent="0.4">
      <c r="D27" s="24"/>
    </row>
    <row r="28" spans="2:9" ht="16.5" thickBot="1" x14ac:dyDescent="0.45">
      <c r="B28" s="95" t="s">
        <v>13</v>
      </c>
      <c r="C28" s="95"/>
      <c r="D28" s="95"/>
    </row>
    <row r="29" spans="2:9" ht="16.5" thickTop="1" x14ac:dyDescent="0.4">
      <c r="B29" s="2" t="s">
        <v>11</v>
      </c>
      <c r="D29" s="16">
        <v>38094</v>
      </c>
    </row>
    <row r="30" spans="2:9" x14ac:dyDescent="0.4">
      <c r="B30" s="2" t="s">
        <v>7</v>
      </c>
      <c r="D30" s="16">
        <v>12698</v>
      </c>
    </row>
    <row r="31" spans="2:9" x14ac:dyDescent="0.4">
      <c r="B31" s="2" t="s">
        <v>8</v>
      </c>
      <c r="D31" s="16">
        <v>12698</v>
      </c>
    </row>
    <row r="32" spans="2:9" ht="16.5" thickBot="1" x14ac:dyDescent="0.45">
      <c r="B32" s="19" t="s">
        <v>9</v>
      </c>
      <c r="C32" s="19"/>
      <c r="D32" s="20">
        <v>12698</v>
      </c>
    </row>
    <row r="33" spans="2:4" ht="16.5" thickTop="1" x14ac:dyDescent="0.4">
      <c r="B33" s="21" t="s">
        <v>6</v>
      </c>
      <c r="C33" s="21"/>
      <c r="D33" s="23">
        <f>SUM(D29:D32)</f>
        <v>76188</v>
      </c>
    </row>
    <row r="34" spans="2:4" x14ac:dyDescent="0.4">
      <c r="D34" s="24"/>
    </row>
    <row r="35" spans="2:4" ht="16.5" thickBot="1" x14ac:dyDescent="0.45">
      <c r="B35" s="95" t="s">
        <v>14</v>
      </c>
      <c r="C35" s="95"/>
      <c r="D35" s="95"/>
    </row>
    <row r="36" spans="2:4" ht="16.5" thickTop="1" x14ac:dyDescent="0.4">
      <c r="B36" s="2" t="s">
        <v>11</v>
      </c>
      <c r="D36" s="16">
        <v>43845</v>
      </c>
    </row>
    <row r="37" spans="2:4" x14ac:dyDescent="0.4">
      <c r="B37" s="2" t="s">
        <v>7</v>
      </c>
      <c r="D37" s="16">
        <v>14615</v>
      </c>
    </row>
    <row r="38" spans="2:4" x14ac:dyDescent="0.4">
      <c r="B38" s="2" t="s">
        <v>8</v>
      </c>
      <c r="D38" s="16">
        <v>14615</v>
      </c>
    </row>
    <row r="39" spans="2:4" ht="16.5" thickBot="1" x14ac:dyDescent="0.45">
      <c r="B39" s="19" t="s">
        <v>9</v>
      </c>
      <c r="C39" s="19"/>
      <c r="D39" s="20">
        <v>14615</v>
      </c>
    </row>
    <row r="40" spans="2:4" ht="16.5" thickTop="1" x14ac:dyDescent="0.4">
      <c r="B40" s="21" t="str">
        <f>$B$49</f>
        <v>TOTAL FEES (Includes Validation Survey)</v>
      </c>
      <c r="C40" s="21"/>
      <c r="D40" s="23">
        <f>SUM(D36:D39)</f>
        <v>87690</v>
      </c>
    </row>
    <row r="41" spans="2:4" x14ac:dyDescent="0.4">
      <c r="D41" s="24"/>
    </row>
    <row r="42" spans="2:4" ht="30.5" customHeight="1" thickBot="1" x14ac:dyDescent="0.45">
      <c r="B42" s="94" t="s">
        <v>15</v>
      </c>
      <c r="C42" s="95"/>
      <c r="D42" s="95"/>
    </row>
    <row r="43" spans="2:4" ht="16.5" thickTop="1" x14ac:dyDescent="0.4">
      <c r="B43" s="31"/>
      <c r="C43" s="31" t="s">
        <v>16</v>
      </c>
      <c r="D43" s="103">
        <v>5</v>
      </c>
    </row>
    <row r="44" spans="2:4" x14ac:dyDescent="0.4">
      <c r="B44" s="31"/>
      <c r="C44" s="31" t="s">
        <v>17</v>
      </c>
      <c r="D44" s="16">
        <f>D43*45</f>
        <v>225</v>
      </c>
    </row>
    <row r="45" spans="2:4" x14ac:dyDescent="0.4">
      <c r="B45" s="2" t="s">
        <v>11</v>
      </c>
      <c r="D45" s="16">
        <f>$D$49/2</f>
        <v>43957.5</v>
      </c>
    </row>
    <row r="46" spans="2:4" x14ac:dyDescent="0.4">
      <c r="B46" s="2" t="s">
        <v>7</v>
      </c>
      <c r="D46" s="16">
        <f>$D$49/6</f>
        <v>14652.5</v>
      </c>
    </row>
    <row r="47" spans="2:4" x14ac:dyDescent="0.4">
      <c r="B47" s="2" t="s">
        <v>8</v>
      </c>
      <c r="D47" s="16">
        <f t="shared" ref="D47:D48" si="1">$D$49/6</f>
        <v>14652.5</v>
      </c>
    </row>
    <row r="48" spans="2:4" ht="16.5" thickBot="1" x14ac:dyDescent="0.45">
      <c r="B48" s="19" t="s">
        <v>9</v>
      </c>
      <c r="C48" s="19"/>
      <c r="D48" s="20">
        <f t="shared" si="1"/>
        <v>14652.5</v>
      </c>
    </row>
    <row r="49" spans="2:4" ht="16.5" thickTop="1" x14ac:dyDescent="0.4">
      <c r="B49" s="21" t="s">
        <v>6</v>
      </c>
      <c r="C49" s="22"/>
      <c r="D49" s="32">
        <f>SUM(87690,D44)</f>
        <v>87915</v>
      </c>
    </row>
    <row r="50" spans="2:4" x14ac:dyDescent="0.4">
      <c r="D50" s="24"/>
    </row>
  </sheetData>
  <mergeCells count="10">
    <mergeCell ref="B1:D1"/>
    <mergeCell ref="B5:D6"/>
    <mergeCell ref="F1:I1"/>
    <mergeCell ref="B42:D42"/>
    <mergeCell ref="B7:D7"/>
    <mergeCell ref="B14:D14"/>
    <mergeCell ref="B21:D21"/>
    <mergeCell ref="B28:D28"/>
    <mergeCell ref="B35:D35"/>
    <mergeCell ref="I3:I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757B-1D12-43B9-A286-F2FD8CE6D1F5}">
  <dimension ref="A2:I22"/>
  <sheetViews>
    <sheetView showGridLines="0" tabSelected="1" topLeftCell="A10" zoomScale="110" zoomScaleNormal="110" workbookViewId="0">
      <selection activeCell="H15" sqref="H15"/>
    </sheetView>
  </sheetViews>
  <sheetFormatPr defaultRowHeight="16" x14ac:dyDescent="0.4"/>
  <cols>
    <col min="1" max="1" width="53.83203125" style="18" customWidth="1"/>
    <col min="2" max="2" width="9.08203125" style="81" customWidth="1"/>
    <col min="3" max="3" width="34.9140625" style="82" customWidth="1"/>
    <col min="4" max="4" width="16.75" style="83" customWidth="1"/>
    <col min="5" max="5" width="9.4140625" style="84" customWidth="1"/>
    <col min="6" max="6" width="18" style="83" customWidth="1"/>
    <col min="7" max="7" width="8.6640625" style="2"/>
    <col min="8" max="8" width="41.58203125" style="2" customWidth="1"/>
    <col min="9" max="9" width="22.25" style="2" bestFit="1" customWidth="1"/>
    <col min="10" max="16384" width="8.6640625" style="2"/>
  </cols>
  <sheetData>
    <row r="2" spans="1:9" ht="45" customHeight="1" x14ac:dyDescent="0.4">
      <c r="A2" s="100" t="s">
        <v>67</v>
      </c>
      <c r="B2" s="100"/>
      <c r="C2" s="100"/>
      <c r="D2" s="100"/>
      <c r="E2" s="100"/>
      <c r="F2" s="100"/>
      <c r="G2" s="1"/>
      <c r="H2" s="100" t="s">
        <v>40</v>
      </c>
      <c r="I2" s="100"/>
    </row>
    <row r="3" spans="1:9" ht="47" customHeight="1" thickBot="1" x14ac:dyDescent="0.45">
      <c r="A3" s="91" t="s">
        <v>47</v>
      </c>
      <c r="B3" s="91" t="s">
        <v>69</v>
      </c>
      <c r="C3" s="104"/>
      <c r="D3" s="33" t="s">
        <v>33</v>
      </c>
      <c r="E3" s="34" t="s">
        <v>35</v>
      </c>
      <c r="F3" s="33" t="s">
        <v>31</v>
      </c>
      <c r="H3" s="35" t="s">
        <v>42</v>
      </c>
      <c r="I3" s="36">
        <f>F21</f>
        <v>2810366</v>
      </c>
    </row>
    <row r="4" spans="1:9" s="44" customFormat="1" ht="39" customHeight="1" thickTop="1" x14ac:dyDescent="0.4">
      <c r="A4" s="37" t="s">
        <v>59</v>
      </c>
      <c r="B4" s="38">
        <v>500</v>
      </c>
      <c r="C4" s="39"/>
      <c r="D4" s="40"/>
      <c r="E4" s="41"/>
      <c r="F4" s="40"/>
      <c r="G4" s="2"/>
      <c r="H4" s="42" t="s">
        <v>41</v>
      </c>
      <c r="I4" s="43">
        <f>'Direct Cost of PTE Appraisal'!I17</f>
        <v>54659.739999999991</v>
      </c>
    </row>
    <row r="5" spans="1:9" s="44" customFormat="1" ht="42" customHeight="1" thickBot="1" x14ac:dyDescent="0.45">
      <c r="A5" s="45" t="s">
        <v>60</v>
      </c>
      <c r="B5" s="46">
        <v>0.1</v>
      </c>
      <c r="C5" s="47" t="s">
        <v>32</v>
      </c>
      <c r="D5" s="48">
        <f>(61110)*(B4*B5)</f>
        <v>3055500</v>
      </c>
      <c r="E5" s="49">
        <v>0.04</v>
      </c>
      <c r="F5" s="48">
        <f>D5-((B4*E5)*61110)</f>
        <v>1833300</v>
      </c>
      <c r="G5" s="2"/>
      <c r="H5" s="50" t="s">
        <v>43</v>
      </c>
      <c r="I5" s="51">
        <f>I3-I4</f>
        <v>2755706.26</v>
      </c>
    </row>
    <row r="6" spans="1:9" s="44" customFormat="1" ht="39" customHeight="1" thickTop="1" x14ac:dyDescent="0.4">
      <c r="A6" s="45" t="s">
        <v>61</v>
      </c>
      <c r="B6" s="46">
        <v>0.03</v>
      </c>
      <c r="C6" s="47" t="s">
        <v>34</v>
      </c>
      <c r="D6" s="48">
        <f>(B4*B6)*79090</f>
        <v>1186350</v>
      </c>
      <c r="E6" s="46">
        <v>0.01</v>
      </c>
      <c r="F6" s="48">
        <f>D6-(E6*B4*79090)</f>
        <v>790900</v>
      </c>
      <c r="G6" s="2"/>
      <c r="H6" s="2"/>
      <c r="I6" s="2"/>
    </row>
    <row r="7" spans="1:9" ht="21.5" customHeight="1" thickBot="1" x14ac:dyDescent="0.45">
      <c r="A7" s="53"/>
      <c r="B7" s="54"/>
      <c r="C7" s="55"/>
      <c r="D7" s="56"/>
      <c r="E7" s="56"/>
      <c r="F7" s="57">
        <f>SUM(F5:F6)</f>
        <v>2624200</v>
      </c>
    </row>
    <row r="8" spans="1:9" s="13" customFormat="1" ht="19.5" customHeight="1" thickTop="1" x14ac:dyDescent="0.4">
      <c r="B8" s="58"/>
      <c r="D8" s="59"/>
      <c r="E8" s="60"/>
      <c r="F8" s="59"/>
      <c r="G8" s="2"/>
      <c r="H8" s="2"/>
      <c r="I8" s="2"/>
    </row>
    <row r="9" spans="1:9" s="13" customFormat="1" ht="42" customHeight="1" thickBot="1" x14ac:dyDescent="0.45">
      <c r="A9" s="33" t="s">
        <v>70</v>
      </c>
      <c r="B9" s="34" t="s">
        <v>69</v>
      </c>
      <c r="C9" s="33" t="s">
        <v>31</v>
      </c>
      <c r="D9" s="33" t="s">
        <v>33</v>
      </c>
      <c r="E9" s="34" t="s">
        <v>35</v>
      </c>
      <c r="F9" s="33" t="s">
        <v>31</v>
      </c>
      <c r="G9" s="2"/>
      <c r="H9" s="2"/>
      <c r="I9" s="2"/>
    </row>
    <row r="10" spans="1:9" s="13" customFormat="1" ht="38.5" customHeight="1" thickTop="1" x14ac:dyDescent="0.4">
      <c r="A10" s="61" t="s">
        <v>62</v>
      </c>
      <c r="B10" s="38">
        <v>3</v>
      </c>
      <c r="C10" s="62" t="s">
        <v>36</v>
      </c>
      <c r="D10" s="63">
        <f>B10*13793</f>
        <v>41379</v>
      </c>
      <c r="E10" s="64">
        <v>2</v>
      </c>
      <c r="F10" s="63">
        <f>D10-(E10*13793)</f>
        <v>13793</v>
      </c>
      <c r="G10" s="2"/>
      <c r="H10" s="2"/>
      <c r="I10" s="2"/>
    </row>
    <row r="11" spans="1:9" s="13" customFormat="1" ht="34.5" customHeight="1" x14ac:dyDescent="0.4">
      <c r="A11" s="65" t="s">
        <v>63</v>
      </c>
      <c r="B11" s="66">
        <v>3</v>
      </c>
      <c r="C11" s="47" t="s">
        <v>37</v>
      </c>
      <c r="D11" s="67">
        <f>B11*48108</f>
        <v>144324</v>
      </c>
      <c r="E11" s="52">
        <v>2</v>
      </c>
      <c r="F11" s="67">
        <f>D11-(E11*48108)</f>
        <v>48108</v>
      </c>
      <c r="G11" s="2"/>
      <c r="H11" s="2"/>
      <c r="I11" s="2"/>
    </row>
    <row r="12" spans="1:9" s="13" customFormat="1" ht="31.5" customHeight="1" x14ac:dyDescent="0.4">
      <c r="A12" s="65" t="s">
        <v>64</v>
      </c>
      <c r="B12" s="66">
        <v>3</v>
      </c>
      <c r="C12" s="47" t="s">
        <v>48</v>
      </c>
      <c r="D12" s="67">
        <f>B12*14506</f>
        <v>43518</v>
      </c>
      <c r="E12" s="52">
        <v>2</v>
      </c>
      <c r="F12" s="67">
        <f>D12-(E12*14506)</f>
        <v>14506</v>
      </c>
      <c r="G12" s="2"/>
      <c r="H12" s="2"/>
      <c r="I12" s="2"/>
    </row>
    <row r="13" spans="1:9" ht="32.5" customHeight="1" x14ac:dyDescent="0.4">
      <c r="A13" s="65" t="s">
        <v>65</v>
      </c>
      <c r="B13" s="66">
        <v>2</v>
      </c>
      <c r="C13" s="68" t="s">
        <v>49</v>
      </c>
      <c r="D13" s="67">
        <f>B13*47238</f>
        <v>94476</v>
      </c>
      <c r="E13" s="52">
        <v>1</v>
      </c>
      <c r="F13" s="67">
        <f>D13-(E13*47238)</f>
        <v>47238</v>
      </c>
    </row>
    <row r="14" spans="1:9" ht="35" customHeight="1" x14ac:dyDescent="0.4">
      <c r="A14" s="65" t="s">
        <v>66</v>
      </c>
      <c r="B14" s="66">
        <v>5</v>
      </c>
      <c r="C14" s="68" t="s">
        <v>44</v>
      </c>
      <c r="D14" s="67">
        <f>B14*62521</f>
        <v>312605</v>
      </c>
      <c r="E14" s="52">
        <v>4</v>
      </c>
      <c r="F14" s="67">
        <f>D14-(E14*62521)</f>
        <v>62521</v>
      </c>
    </row>
    <row r="15" spans="1:9" ht="23" customHeight="1" thickBot="1" x14ac:dyDescent="0.45">
      <c r="A15" s="53"/>
      <c r="B15" s="54"/>
      <c r="C15" s="55"/>
      <c r="D15" s="56"/>
      <c r="E15" s="56"/>
      <c r="F15" s="57">
        <f>SUM(F10:F14)</f>
        <v>186166</v>
      </c>
    </row>
    <row r="16" spans="1:9" ht="23" customHeight="1" thickTop="1" x14ac:dyDescent="0.4">
      <c r="A16" s="69"/>
      <c r="B16" s="70"/>
      <c r="C16" s="71"/>
      <c r="D16" s="72"/>
      <c r="E16" s="73"/>
      <c r="F16" s="74"/>
    </row>
    <row r="17" spans="1:6" ht="23.5" customHeight="1" thickBot="1" x14ac:dyDescent="0.45">
      <c r="A17" s="91" t="s">
        <v>39</v>
      </c>
      <c r="B17" s="91" t="s">
        <v>69</v>
      </c>
      <c r="C17" s="104"/>
      <c r="D17" s="104"/>
      <c r="E17" s="34" t="s">
        <v>35</v>
      </c>
      <c r="F17" s="104"/>
    </row>
    <row r="18" spans="1:6" ht="68.5" customHeight="1" thickTop="1" x14ac:dyDescent="0.4">
      <c r="A18" s="75" t="s">
        <v>2</v>
      </c>
      <c r="B18" s="89"/>
      <c r="C18" s="101" t="s">
        <v>38</v>
      </c>
      <c r="D18" s="101"/>
      <c r="E18" s="90"/>
      <c r="F18" s="76"/>
    </row>
    <row r="19" spans="1:6" ht="63.5" customHeight="1" thickBot="1" x14ac:dyDescent="0.45">
      <c r="A19" s="77" t="s">
        <v>3</v>
      </c>
      <c r="B19" s="78"/>
      <c r="C19" s="102"/>
      <c r="D19" s="102"/>
      <c r="E19" s="79"/>
      <c r="F19" s="80"/>
    </row>
    <row r="20" spans="1:6" ht="16.5" thickTop="1" x14ac:dyDescent="0.4"/>
    <row r="21" spans="1:6" ht="32" customHeight="1" thickBot="1" x14ac:dyDescent="0.45">
      <c r="C21" s="99" t="s">
        <v>68</v>
      </c>
      <c r="D21" s="99"/>
      <c r="E21" s="99"/>
      <c r="F21" s="57">
        <f>F7+F15</f>
        <v>2810366</v>
      </c>
    </row>
    <row r="22" spans="1:6" ht="16.5" thickTop="1" x14ac:dyDescent="0.4"/>
  </sheetData>
  <mergeCells count="4">
    <mergeCell ref="C21:E21"/>
    <mergeCell ref="H2:I2"/>
    <mergeCell ref="A2:F2"/>
    <mergeCell ref="C18:D19"/>
  </mergeCell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Direct Cost of PTE Appraisal</vt:lpstr>
      <vt:lpstr>Calculated ROI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Carson</dc:creator>
  <cp:lastModifiedBy>Christine Pabico</cp:lastModifiedBy>
  <dcterms:created xsi:type="dcterms:W3CDTF">2024-11-04T15:55:25Z</dcterms:created>
  <dcterms:modified xsi:type="dcterms:W3CDTF">2026-03-11T14:28:33Z</dcterms:modified>
</cp:coreProperties>
</file>