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RM-FILE03\RedirectedFolders\kbence\My Documents\_H Drive Backup\2022 Rate Increase Modeling\"/>
    </mc:Choice>
  </mc:AlternateContent>
  <xr:revisionPtr revIDLastSave="0" documentId="13_ncr:1_{49B52212-9B3A-4DB2-B85B-E6557E4B72C4}" xr6:coauthVersionLast="46" xr6:coauthVersionMax="46" xr10:uidLastSave="{00000000-0000-0000-0000-000000000000}"/>
  <bookViews>
    <workbookView xWindow="276" yWindow="768" windowWidth="22764" windowHeight="11580" xr2:uid="{414E427C-F658-4A29-8A31-F64365744780}"/>
  </bookViews>
  <sheets>
    <sheet name="Disclaimer" sheetId="4" r:id="rId1"/>
    <sheet name="Direct Staffing" sheetId="1" r:id="rId2"/>
    <sheet name="Regional Variance Factor" sheetId="2" r:id="rId3"/>
    <sheet name="Home and Community Support FW"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E18" i="1" s="1"/>
  <c r="F18" i="1" s="1"/>
  <c r="E14" i="1"/>
  <c r="F14" i="1" s="1"/>
  <c r="C6" i="1"/>
  <c r="C10" i="1" s="1"/>
  <c r="E10" i="1" s="1"/>
  <c r="D23" i="1" l="1"/>
  <c r="C26" i="1" s="1"/>
  <c r="B4" i="3" s="1"/>
  <c r="D4" i="3" s="1"/>
  <c r="D7" i="3" l="1"/>
  <c r="D10" i="3"/>
  <c r="D13" i="3" s="1"/>
  <c r="E16" i="3" l="1"/>
  <c r="D16" i="3" s="1"/>
  <c r="B7" i="2"/>
  <c r="B19" i="3" s="1"/>
  <c r="B5" i="2"/>
  <c r="D19" i="3" l="1"/>
  <c r="D23" i="3" s="1"/>
  <c r="F15" i="3" l="1"/>
  <c r="F21" i="3" s="1"/>
  <c r="F23" i="3" s="1"/>
  <c r="B21" i="3" s="1"/>
  <c r="B23" i="3"/>
</calcChain>
</file>

<file path=xl/sharedStrings.xml><?xml version="1.0" encoding="utf-8"?>
<sst xmlns="http://schemas.openxmlformats.org/spreadsheetml/2006/main" count="267" uniqueCount="179">
  <si>
    <t>Direct Care Staffing:</t>
  </si>
  <si>
    <t>Step 1. Determine Wage for Direct Care Worker</t>
  </si>
  <si>
    <t>Competitive Workforce Factor (CWF)</t>
  </si>
  <si>
    <t>Total wage per hour of service</t>
  </si>
  <si>
    <t xml:space="preserve">Step 2. Add wage for individual direct staff </t>
  </si>
  <si>
    <t>Staff Type</t>
  </si>
  <si>
    <t>CWF Wage</t>
  </si>
  <si>
    <t>Step 3. Add % to cover Supervision</t>
  </si>
  <si>
    <t>Direct Supervision</t>
  </si>
  <si>
    <t>Supervision Percent</t>
  </si>
  <si>
    <t>Step 4. Add staffing customization option to meet high level needs provided to an individual</t>
  </si>
  <si>
    <t>Staffing Customization Options</t>
  </si>
  <si>
    <t>Add-on $</t>
  </si>
  <si>
    <t>Add-on Choice</t>
  </si>
  <si>
    <t>No Customization</t>
  </si>
  <si>
    <t>Deaf or hard of hearing</t>
  </si>
  <si>
    <t>Step 5.  Add % to cover vacation, sick and training for individual direct staff hours</t>
  </si>
  <si>
    <t>Percentage of direct care to cover staffing benefits</t>
  </si>
  <si>
    <t>Dollar Amount</t>
  </si>
  <si>
    <t>Percentage for Direct Care Staffing</t>
  </si>
  <si>
    <t>Step 6. Calculate hourly individual staffing</t>
  </si>
  <si>
    <t>Total Individual Staffing Amount</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</si>
  <si>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</si>
  <si>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</si>
  <si>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</si>
  <si>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</si>
  <si>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</si>
  <si>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</si>
  <si>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</si>
  <si>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</si>
  <si>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</si>
  <si>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</si>
  <si>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</si>
  <si>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</si>
  <si>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</si>
  <si>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</si>
  <si>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</si>
  <si>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</si>
  <si>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</si>
  <si>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</si>
  <si>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</si>
  <si>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</si>
  <si>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</si>
  <si>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</si>
  <si>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</si>
  <si>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</si>
  <si>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</si>
  <si>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</si>
  <si>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</si>
  <si>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</si>
  <si>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</si>
  <si>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</si>
  <si>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</si>
  <si>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</si>
  <si>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</si>
  <si>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</si>
  <si>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</si>
  <si>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</si>
  <si>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</si>
  <si>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</si>
  <si>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</si>
  <si>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</si>
  <si>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</si>
  <si>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</si>
  <si>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</si>
  <si>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</si>
  <si>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</si>
  <si>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</si>
  <si>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</si>
  <si>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</si>
  <si>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</si>
  <si>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</si>
  <si>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</si>
  <si>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</si>
  <si>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</si>
  <si>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</si>
  <si>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</si>
  <si>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</si>
  <si>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</si>
  <si>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</si>
  <si>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</si>
  <si>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</si>
  <si>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</si>
  <si>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</si>
  <si>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</si>
  <si>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</si>
  <si>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</si>
  <si>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</si>
  <si>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</si>
  <si>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</si>
  <si>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</si>
  <si>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</si>
  <si>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</si>
  <si>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</si>
  <si>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</si>
  <si>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</si>
  <si>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</si>
  <si>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</si>
  <si>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</si>
  <si>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</si>
  <si>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</si>
  <si>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</si>
  <si>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</si>
  <si>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</si>
  <si>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</si>
  <si>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</si>
  <si>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</si>
  <si>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</si>
  <si>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</si>
  <si>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</si>
  <si>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</si>
  <si>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</si>
  <si>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</si>
  <si>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</si>
  <si>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</si>
  <si>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</si>
  <si>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</si>
  <si>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</si>
  <si>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</si>
  <si>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</si>
  <si>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</si>
  <si>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</si>
  <si>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</si>
  <si>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</si>
  <si>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</si>
  <si>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</si>
  <si>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</si>
  <si>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</si>
  <si>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</si>
  <si>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</si>
  <si>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</si>
  <si>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</si>
  <si>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</si>
  <si>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</si>
  <si>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</si>
  <si>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</si>
  <si>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</si>
  <si>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</si>
  <si>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</si>
  <si>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</si>
  <si>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</si>
  <si>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</si>
  <si>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</si>
  <si>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Program Support</t>
  </si>
  <si>
    <t>Employee Related Expenses</t>
  </si>
  <si>
    <t>Total Benefit Percentage</t>
  </si>
  <si>
    <t>Client Programming and Supports</t>
  </si>
  <si>
    <t>Client Programming and Supports Standard</t>
  </si>
  <si>
    <t>Program Related Expenses</t>
  </si>
  <si>
    <t>Total Program Related Expenses</t>
  </si>
  <si>
    <t>Regional Variance</t>
  </si>
  <si>
    <t>Regional Variance Factor</t>
  </si>
  <si>
    <t>Adjustment for Historic COLAs Post 2013</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</si>
  <si>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</si>
  <si>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</si>
  <si>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July 19, 2021, federal approval has not been granted.</t>
  </si>
  <si>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</si>
  <si>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</si>
  <si>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</si>
  <si>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</si>
  <si>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t>Hours per Day</t>
  </si>
  <si>
    <t>Total cost per day</t>
  </si>
  <si>
    <t>Home and Community Support</t>
  </si>
  <si>
    <t>Hourly Wage</t>
  </si>
  <si>
    <t>Hours Per Day</t>
  </si>
  <si>
    <t>Total cost per Day</t>
  </si>
  <si>
    <t>Total  Hours per Day</t>
  </si>
  <si>
    <t>Total Cost per Day</t>
  </si>
  <si>
    <t>Staffing Customization Amount per Day</t>
  </si>
  <si>
    <t>Shared 1:2</t>
  </si>
  <si>
    <t>FRAMEWORK FOR HOME AND COMMUNITY SUPPORT</t>
  </si>
  <si>
    <t>Total costs for staffing per day</t>
  </si>
  <si>
    <t>Program support hourly standard</t>
  </si>
  <si>
    <t>4/1/2014 COLA</t>
  </si>
  <si>
    <t>7/1/2014 COLA</t>
  </si>
  <si>
    <t>Daily Rate</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</si>
  <si>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Individualized Home Support with Training - Daily', made available by the Minnesota Department of Human Services, as an example. </t>
    </r>
  </si>
  <si>
    <t>Base hourly wage (est.)</t>
  </si>
  <si>
    <t>Day of Service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</si>
</sst>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0.0%"/>
  </numFmts>
  <fonts count="15" x14ac:knownFonts="1">
    <font>
      <sz val="11"/>
      <color theme="1"/>
      <name val="Calibri"/>
      <family val="2"/>
      <scheme val="minor"/>
    </font>
    <font>
      <sz val="11"/>
      <color theme="1"/>
      <name val="Calibri"/>
      <family val="2"/>
      <scheme val="minor"/>
    </font>
    <font>
      <b/>
      <i/>
      <sz val="12"/>
      <name val="Arial"/>
      <family val="2"/>
    </font>
    <font>
      <sz val="10"/>
      <color indexed="9"/>
      <name val="Arial"/>
      <family val="2"/>
    </font>
    <font>
      <sz val="10"/>
      <name val="Arial"/>
      <family val="2"/>
    </font>
    <font>
      <b/>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sz val="11"/>
      <name val="Calibri"/>
      <family val="2"/>
      <scheme val="minor"/>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9"/>
        <bgColor indexed="9"/>
      </patternFill>
    </fill>
    <fill>
      <patternFill patternType="solid">
        <fgColor theme="0"/>
        <bgColor indexed="9"/>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11" fillId="0" borderId="0" applyNumberFormat="0" applyFill="0" applyBorder="0" applyAlignment="0" applyProtection="0"/>
  </cellStyleXfs>
  <cellXfs count="113">
    <xf numFmtId="0" fontId="0" fillId="0" borderId="0" xfId="0"/>
    <xf numFmtId="0" fontId="2" fillId="2" borderId="0" xfId="0" applyFont="1" applyFill="1" applyAlignment="1">
      <alignment horizontal="left"/>
    </xf>
    <xf numFmtId="0" fontId="3" fillId="2" borderId="0" xfId="0" applyFont="1" applyFill="1"/>
    <xf numFmtId="0" fontId="4" fillId="3" borderId="0" xfId="0" applyFont="1" applyFill="1"/>
    <xf numFmtId="0" fontId="0" fillId="2" borderId="0" xfId="0" applyFill="1"/>
    <xf numFmtId="0" fontId="5" fillId="2" borderId="0" xfId="3" applyFont="1" applyFill="1"/>
    <xf numFmtId="10" fontId="4" fillId="2" borderId="3" xfId="2" applyNumberFormat="1" applyFont="1" applyFill="1" applyBorder="1"/>
    <xf numFmtId="44" fontId="4" fillId="2" borderId="3" xfId="4" applyFont="1" applyFill="1" applyBorder="1"/>
    <xf numFmtId="0" fontId="5" fillId="2" borderId="0" xfId="0" applyFont="1" applyFill="1"/>
    <xf numFmtId="0" fontId="4" fillId="3" borderId="0" xfId="0" quotePrefix="1" applyFont="1" applyFill="1"/>
    <xf numFmtId="0" fontId="0" fillId="5" borderId="1" xfId="0" applyFill="1" applyBorder="1"/>
    <xf numFmtId="0" fontId="0" fillId="5" borderId="4" xfId="0" applyFill="1" applyBorder="1"/>
    <xf numFmtId="0" fontId="0" fillId="5" borderId="3" xfId="0" applyFill="1" applyBorder="1"/>
    <xf numFmtId="9" fontId="1" fillId="2" borderId="3" xfId="2" applyFill="1" applyBorder="1"/>
    <xf numFmtId="0" fontId="5" fillId="2" borderId="0" xfId="0" applyFont="1" applyFill="1" applyAlignment="1">
      <alignment horizontal="left"/>
    </xf>
    <xf numFmtId="0" fontId="0" fillId="2" borderId="0" xfId="0" applyFill="1" applyAlignment="1">
      <alignment horizontal="left"/>
    </xf>
    <xf numFmtId="164" fontId="4" fillId="2" borderId="0" xfId="1" applyNumberFormat="1" applyFont="1" applyFill="1" applyBorder="1" applyAlignment="1">
      <alignment horizontal="right" vertical="top"/>
    </xf>
    <xf numFmtId="164" fontId="4" fillId="5" borderId="3" xfId="1" applyNumberFormat="1" applyFont="1" applyFill="1" applyBorder="1" applyAlignment="1">
      <alignment horizontal="center" wrapText="1"/>
    </xf>
    <xf numFmtId="0" fontId="4" fillId="2" borderId="3" xfId="0" applyFont="1" applyFill="1" applyBorder="1"/>
    <xf numFmtId="10" fontId="1" fillId="2" borderId="1" xfId="2" applyNumberFormat="1" applyFill="1" applyBorder="1" applyAlignment="1"/>
    <xf numFmtId="44" fontId="0" fillId="2" borderId="3" xfId="0" applyNumberFormat="1" applyFill="1" applyBorder="1"/>
    <xf numFmtId="0" fontId="4" fillId="2" borderId="0" xfId="0" applyFont="1" applyFill="1"/>
    <xf numFmtId="164" fontId="0" fillId="2" borderId="0" xfId="1" applyNumberFormat="1" applyFont="1" applyFill="1"/>
    <xf numFmtId="0" fontId="0" fillId="0" borderId="0" xfId="0" applyAlignment="1">
      <alignment horizontal="left"/>
    </xf>
    <xf numFmtId="0" fontId="4" fillId="5" borderId="1" xfId="0" applyFont="1" applyFill="1" applyBorder="1"/>
    <xf numFmtId="0" fontId="6" fillId="4" borderId="7" xfId="0" applyFont="1" applyFill="1" applyBorder="1" applyAlignment="1">
      <alignment vertical="center"/>
    </xf>
    <xf numFmtId="0" fontId="6" fillId="4" borderId="7" xfId="0" applyFont="1" applyFill="1" applyBorder="1" applyAlignment="1">
      <alignment horizontal="left" vertical="center"/>
    </xf>
    <xf numFmtId="0" fontId="7" fillId="3" borderId="7" xfId="0" applyFont="1" applyFill="1" applyBorder="1" applyAlignment="1">
      <alignment vertical="center"/>
    </xf>
    <xf numFmtId="0" fontId="7" fillId="3" borderId="7" xfId="0" quotePrefix="1" applyFont="1" applyFill="1" applyBorder="1" applyAlignment="1">
      <alignment horizontal="left" vertical="center"/>
    </xf>
    <xf numFmtId="0" fontId="7" fillId="0" borderId="7" xfId="0" applyFont="1" applyBorder="1" applyAlignment="1">
      <alignment vertical="center"/>
    </xf>
    <xf numFmtId="165" fontId="0" fillId="0" borderId="7" xfId="0" applyNumberFormat="1" applyBorder="1"/>
    <xf numFmtId="0" fontId="0" fillId="0" borderId="7" xfId="0" applyBorder="1" applyAlignment="1">
      <alignment vertical="top"/>
    </xf>
    <xf numFmtId="0" fontId="7" fillId="0" borderId="8" xfId="0" applyFont="1" applyBorder="1" applyAlignment="1">
      <alignment vertical="center"/>
    </xf>
    <xf numFmtId="0" fontId="0" fillId="0" borderId="8" xfId="0" applyBorder="1" applyAlignment="1">
      <alignment vertical="top"/>
    </xf>
    <xf numFmtId="165" fontId="0" fillId="0" borderId="8" xfId="0" applyNumberFormat="1" applyBorder="1"/>
    <xf numFmtId="0" fontId="7" fillId="3" borderId="3" xfId="0" applyFont="1" applyFill="1" applyBorder="1" applyAlignment="1">
      <alignment vertical="center"/>
    </xf>
    <xf numFmtId="0" fontId="0" fillId="3" borderId="3" xfId="0" applyFill="1" applyBorder="1" applyAlignment="1">
      <alignment vertical="top"/>
    </xf>
    <xf numFmtId="165" fontId="0" fillId="3" borderId="3" xfId="0" applyNumberFormat="1" applyFill="1" applyBorder="1"/>
    <xf numFmtId="0" fontId="0" fillId="3" borderId="3" xfId="0" applyFill="1" applyBorder="1"/>
    <xf numFmtId="0" fontId="2" fillId="2" borderId="0" xfId="0" applyFont="1" applyFill="1"/>
    <xf numFmtId="0" fontId="8" fillId="2" borderId="0" xfId="0" applyFont="1" applyFill="1"/>
    <xf numFmtId="0" fontId="4" fillId="2" borderId="1" xfId="0" applyFont="1" applyFill="1" applyBorder="1"/>
    <xf numFmtId="44" fontId="8" fillId="2" borderId="0" xfId="0" applyNumberFormat="1" applyFont="1" applyFill="1"/>
    <xf numFmtId="44" fontId="0" fillId="2" borderId="0" xfId="0" applyNumberFormat="1" applyFill="1"/>
    <xf numFmtId="166" fontId="4" fillId="2" borderId="3" xfId="4" applyNumberFormat="1" applyFont="1" applyFill="1" applyBorder="1" applyAlignment="1">
      <alignment vertical="top"/>
    </xf>
    <xf numFmtId="10" fontId="4" fillId="2" borderId="3" xfId="0" applyNumberFormat="1" applyFont="1" applyFill="1" applyBorder="1"/>
    <xf numFmtId="0" fontId="0" fillId="2" borderId="3" xfId="0" applyFill="1" applyBorder="1"/>
    <xf numFmtId="166" fontId="0" fillId="2" borderId="3" xfId="0" applyNumberFormat="1" applyFill="1" applyBorder="1"/>
    <xf numFmtId="44" fontId="0" fillId="2" borderId="0" xfId="4" applyFont="1" applyFill="1"/>
    <xf numFmtId="10" fontId="4" fillId="2" borderId="3" xfId="2" applyNumberFormat="1" applyFont="1" applyFill="1" applyBorder="1" applyAlignment="1">
      <alignment vertical="top"/>
    </xf>
    <xf numFmtId="10" fontId="4" fillId="2" borderId="0" xfId="2" applyNumberFormat="1" applyFont="1" applyFill="1" applyBorder="1" applyAlignment="1">
      <alignment vertical="top"/>
    </xf>
    <xf numFmtId="0" fontId="5" fillId="7" borderId="0" xfId="0" applyFont="1" applyFill="1"/>
    <xf numFmtId="166" fontId="4" fillId="0" borderId="0" xfId="2" applyNumberFormat="1" applyFont="1" applyFill="1" applyProtection="1"/>
    <xf numFmtId="44" fontId="9" fillId="7" borderId="0" xfId="0" applyNumberFormat="1" applyFont="1" applyFill="1"/>
    <xf numFmtId="0" fontId="9" fillId="7" borderId="0" xfId="0" applyFont="1" applyFill="1"/>
    <xf numFmtId="0" fontId="4" fillId="7" borderId="3" xfId="0" applyFont="1" applyFill="1" applyBorder="1"/>
    <xf numFmtId="10" fontId="4" fillId="8" borderId="3" xfId="2" applyNumberFormat="1" applyFont="1" applyFill="1" applyBorder="1"/>
    <xf numFmtId="44" fontId="9" fillId="8" borderId="0" xfId="4" applyFont="1" applyFill="1"/>
    <xf numFmtId="0" fontId="5" fillId="2" borderId="3" xfId="0" applyFont="1" applyFill="1" applyBorder="1"/>
    <xf numFmtId="44" fontId="4" fillId="2" borderId="0" xfId="4" applyFont="1" applyFill="1"/>
    <xf numFmtId="166" fontId="4" fillId="7" borderId="0" xfId="0" applyNumberFormat="1" applyFont="1" applyFill="1"/>
    <xf numFmtId="0" fontId="10" fillId="7" borderId="0" xfId="0" applyFont="1" applyFill="1"/>
    <xf numFmtId="44" fontId="4" fillId="2" borderId="0" xfId="0" applyNumberFormat="1" applyFont="1" applyFill="1"/>
    <xf numFmtId="0" fontId="12" fillId="0" borderId="0" xfId="0" applyFont="1"/>
    <xf numFmtId="0" fontId="0" fillId="0" borderId="0" xfId="0" applyAlignment="1">
      <alignment wrapText="1"/>
    </xf>
    <xf numFmtId="0" fontId="11" fillId="0" borderId="0" xfId="5" applyAlignment="1">
      <alignment wrapText="1"/>
    </xf>
    <xf numFmtId="0" fontId="4" fillId="3" borderId="0" xfId="3" applyFill="1" applyAlignment="1">
      <alignment horizontal="left"/>
    </xf>
    <xf numFmtId="44" fontId="4" fillId="3" borderId="0" xfId="4" applyFont="1" applyFill="1" applyBorder="1"/>
    <xf numFmtId="0" fontId="3" fillId="3" borderId="0" xfId="0" applyFont="1" applyFill="1"/>
    <xf numFmtId="0" fontId="0" fillId="3" borderId="0" xfId="0" applyFill="1"/>
    <xf numFmtId="44" fontId="4" fillId="5" borderId="3" xfId="4" applyFont="1" applyFill="1" applyBorder="1"/>
    <xf numFmtId="164" fontId="4" fillId="5" borderId="3" xfId="1" applyNumberFormat="1" applyFont="1" applyFill="1" applyBorder="1" applyAlignment="1">
      <alignment horizontal="center"/>
    </xf>
    <xf numFmtId="0" fontId="4" fillId="5" borderId="3" xfId="0" applyFont="1" applyFill="1" applyBorder="1" applyAlignment="1">
      <alignment horizontal="center"/>
    </xf>
    <xf numFmtId="44" fontId="4" fillId="0" borderId="3" xfId="4" applyFont="1" applyFill="1" applyBorder="1" applyAlignment="1">
      <alignment horizontal="right" vertical="top"/>
    </xf>
    <xf numFmtId="0" fontId="4" fillId="0" borderId="3" xfId="1" applyNumberFormat="1" applyFont="1" applyFill="1" applyBorder="1" applyAlignment="1" applyProtection="1">
      <alignment horizontal="right" vertical="top"/>
    </xf>
    <xf numFmtId="44" fontId="4" fillId="0" borderId="3" xfId="4" applyFont="1" applyFill="1" applyBorder="1"/>
    <xf numFmtId="0" fontId="0" fillId="5" borderId="2" xfId="0" applyFill="1" applyBorder="1"/>
    <xf numFmtId="0" fontId="0" fillId="5" borderId="4" xfId="0" applyFill="1" applyBorder="1" applyAlignment="1">
      <alignment horizontal="center"/>
    </xf>
    <xf numFmtId="0" fontId="0" fillId="5" borderId="3" xfId="0" applyFill="1" applyBorder="1" applyAlignment="1">
      <alignment horizontal="center"/>
    </xf>
    <xf numFmtId="44" fontId="4" fillId="2" borderId="0" xfId="4" applyFont="1" applyFill="1" applyBorder="1" applyAlignment="1">
      <alignment horizontal="right" vertical="top"/>
    </xf>
    <xf numFmtId="44" fontId="4" fillId="5" borderId="3" xfId="4" applyFont="1" applyFill="1" applyBorder="1" applyAlignment="1">
      <alignment horizontal="center" wrapText="1"/>
    </xf>
    <xf numFmtId="44" fontId="4" fillId="2" borderId="3" xfId="4" applyFont="1" applyFill="1" applyBorder="1" applyAlignment="1">
      <alignment horizontal="right"/>
    </xf>
    <xf numFmtId="44" fontId="4" fillId="2" borderId="3" xfId="4" applyFill="1" applyBorder="1"/>
    <xf numFmtId="44" fontId="4" fillId="3" borderId="0" xfId="4" applyFont="1" applyFill="1"/>
    <xf numFmtId="44" fontId="8" fillId="2" borderId="0" xfId="4" applyFont="1" applyFill="1"/>
    <xf numFmtId="0" fontId="10" fillId="2" borderId="0" xfId="0" applyFont="1" applyFill="1"/>
    <xf numFmtId="0" fontId="4" fillId="7" borderId="0" xfId="0" applyFont="1" applyFill="1"/>
    <xf numFmtId="10" fontId="4" fillId="2" borderId="0" xfId="0" applyNumberFormat="1" applyFont="1" applyFill="1"/>
    <xf numFmtId="14" fontId="4" fillId="2" borderId="0" xfId="0" applyNumberFormat="1" applyFont="1" applyFill="1"/>
    <xf numFmtId="44" fontId="4" fillId="9" borderId="3" xfId="4" applyFont="1" applyFill="1" applyBorder="1" applyAlignment="1" applyProtection="1">
      <alignment horizontal="right" vertical="top"/>
    </xf>
    <xf numFmtId="44" fontId="4" fillId="9" borderId="1" xfId="4" applyFill="1" applyBorder="1" applyAlignment="1"/>
    <xf numFmtId="9" fontId="4" fillId="2" borderId="1" xfId="2" applyFont="1" applyFill="1" applyBorder="1" applyAlignment="1">
      <alignment horizontal="left"/>
    </xf>
    <xf numFmtId="9" fontId="4" fillId="2" borderId="4" xfId="2" applyFont="1" applyFill="1" applyBorder="1" applyAlignment="1">
      <alignment horizontal="left"/>
    </xf>
    <xf numFmtId="0" fontId="4" fillId="3" borderId="1" xfId="3" applyFill="1" applyBorder="1" applyAlignment="1">
      <alignment horizontal="left"/>
    </xf>
    <xf numFmtId="0" fontId="4" fillId="3" borderId="2" xfId="3" applyFill="1" applyBorder="1" applyAlignment="1">
      <alignment horizontal="left"/>
    </xf>
    <xf numFmtId="0" fontId="4" fillId="4" borderId="1" xfId="3" applyFill="1" applyBorder="1" applyAlignment="1">
      <alignment horizontal="left"/>
    </xf>
    <xf numFmtId="0" fontId="4" fillId="4" borderId="2" xfId="3" applyFill="1" applyBorder="1" applyAlignment="1">
      <alignment horizontal="left"/>
    </xf>
    <xf numFmtId="0" fontId="0" fillId="5" borderId="3" xfId="0" applyFill="1" applyBorder="1" applyAlignment="1">
      <alignment horizontal="left"/>
    </xf>
    <xf numFmtId="0" fontId="4" fillId="2" borderId="3" xfId="0" applyFont="1" applyFill="1" applyBorder="1" applyAlignment="1">
      <alignment horizontal="left"/>
    </xf>
    <xf numFmtId="0" fontId="0" fillId="2" borderId="3" xfId="0" applyFill="1" applyBorder="1" applyAlignment="1">
      <alignment horizontal="left"/>
    </xf>
    <xf numFmtId="44" fontId="4" fillId="0" borderId="3" xfId="4" applyFont="1" applyFill="1" applyBorder="1" applyAlignment="1">
      <alignment horizontal="center" vertical="top"/>
    </xf>
    <xf numFmtId="44" fontId="4" fillId="6" borderId="5" xfId="4" applyFont="1" applyFill="1" applyBorder="1" applyAlignment="1" applyProtection="1">
      <alignment horizontal="center" vertical="top"/>
      <protection locked="0"/>
    </xf>
    <xf numFmtId="44" fontId="4" fillId="6" borderId="6" xfId="4" applyFont="1" applyFill="1" applyBorder="1" applyAlignment="1" applyProtection="1">
      <alignment horizontal="center" vertical="top"/>
      <protection locked="0"/>
    </xf>
    <xf numFmtId="0" fontId="0" fillId="5" borderId="1" xfId="0" applyFill="1" applyBorder="1" applyAlignment="1">
      <alignment horizontal="left"/>
    </xf>
    <xf numFmtId="0" fontId="0" fillId="5" borderId="2" xfId="0" applyFill="1" applyBorder="1" applyAlignment="1">
      <alignment horizontal="left"/>
    </xf>
    <xf numFmtId="0" fontId="4" fillId="0" borderId="9" xfId="1" applyNumberFormat="1" applyFont="1" applyFill="1" applyBorder="1" applyAlignment="1">
      <alignment horizontal="center" vertical="top" wrapText="1"/>
    </xf>
    <xf numFmtId="0" fontId="4" fillId="0" borderId="6" xfId="1" applyNumberFormat="1" applyFont="1" applyFill="1" applyBorder="1" applyAlignment="1">
      <alignment horizontal="center" vertical="top" wrapText="1"/>
    </xf>
    <xf numFmtId="0" fontId="4" fillId="6" borderId="1"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2" xfId="0" applyFont="1" applyFill="1" applyBorder="1" applyAlignment="1">
      <alignment horizontal="center"/>
    </xf>
  </cellXfs>
  <cellStyles count="6">
    <cellStyle name="Comma" xfId="1" builtinId="3"/>
    <cellStyle name="Currency 2" xfId="4" xr:uid="{33B3B491-2651-4A60-8EEE-520E2C2822FF}"/>
    <cellStyle name="Hyperlink" xfId="5" builtinId="8"/>
    <cellStyle name="Normal" xfId="0" builtinId="0"/>
    <cellStyle name="Normal 2" xfId="3" xr:uid="{C39B4D4E-1E03-4843-97D2-646E8FCEA04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76DC0B7C-1550-4638-8B67-98BBBADB06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73C30-DC54-4EF9-A47A-AAB48A8A77A9}">
  <dimension ref="A1:A11"/>
  <sheetViews>
    <sheetView tabSelected="1" workbookViewId="0"/>
  </sheetViews>
  <sheetFormatPr defaultRowHeight="14.4" x14ac:dyDescent="0.3"/>
  <cols>
    <col min="1" max="1" width="76.5546875" customWidth="1"/>
  </cols>
  <sheetData>
    <row r="1" spans="1:1" x14ac:dyDescent="0.3">
      <c r="A1" s="63" t="s">
        <v>153</v>
      </c>
    </row>
    <row r="2" spans="1:1" ht="115.2" x14ac:dyDescent="0.3">
      <c r="A2" s="64" t="s">
        <v>176</v>
      </c>
    </row>
    <row r="3" spans="1:1" ht="43.2" x14ac:dyDescent="0.3">
      <c r="A3" s="65" t="s">
        <v>154</v>
      </c>
    </row>
    <row r="4" spans="1:1" ht="28.8" x14ac:dyDescent="0.3">
      <c r="A4" s="64" t="s">
        <v>155</v>
      </c>
    </row>
    <row r="5" spans="1:1" ht="28.8" x14ac:dyDescent="0.3">
      <c r="A5" s="64" t="s">
        <v>156</v>
      </c>
    </row>
    <row r="6" spans="1:1" x14ac:dyDescent="0.3">
      <c r="A6" s="65" t="s">
        <v>157</v>
      </c>
    </row>
    <row r="7" spans="1:1" ht="28.8" x14ac:dyDescent="0.3">
      <c r="A7" s="65" t="s">
        <v>158</v>
      </c>
    </row>
    <row r="11" spans="1:1" x14ac:dyDescent="0.3">
      <c r="A11" t="s">
        <v>159</v>
      </c>
    </row>
  </sheetData>
  <hyperlinks>
    <hyperlink ref="A6" r:id="rId1" display="kbence@arrm.org" xr:uid="{2783508F-B160-413F-8CCD-65514C9A8C55}"/>
    <hyperlink ref="A7" r:id="rId2" display="mailto:dsd.responsecenter@state.mn.us" xr:uid="{240148C2-D798-4DDD-B244-0DFDEF3775F8}"/>
    <hyperlink ref="A3" r:id="rId3" display="https://mn.gov/dhs/partners-and-providers/news-initiatives-reports-workgroups/long-term-services-and-supports/disability-waiver-rates-system/rate-setting-frameworks/" xr:uid="{3F101C6C-C51F-4146-88DF-7269496A5F32}"/>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3FAD-BDD9-44DD-90D5-208FA5AAB3B7}">
  <dimension ref="A1:M28"/>
  <sheetViews>
    <sheetView workbookViewId="0"/>
  </sheetViews>
  <sheetFormatPr defaultRowHeight="14.4" x14ac:dyDescent="0.3"/>
  <cols>
    <col min="1" max="1" width="27.44140625" customWidth="1"/>
    <col min="2" max="2" width="13.6640625" customWidth="1"/>
    <col min="3" max="3" width="20.88671875" customWidth="1"/>
    <col min="4" max="4" width="20.21875" customWidth="1"/>
    <col min="5" max="6" width="18.6640625" customWidth="1"/>
    <col min="7" max="7" width="17.6640625" customWidth="1"/>
    <col min="9" max="10" width="0" hidden="1" customWidth="1"/>
  </cols>
  <sheetData>
    <row r="1" spans="1:13" ht="15.6" x14ac:dyDescent="0.3">
      <c r="A1" s="1" t="s">
        <v>0</v>
      </c>
      <c r="B1" s="1"/>
      <c r="C1" s="2"/>
      <c r="D1" s="2"/>
      <c r="E1" s="2"/>
      <c r="F1" s="3"/>
      <c r="G1" s="3"/>
      <c r="H1" s="2"/>
      <c r="I1" s="4"/>
      <c r="J1" s="4"/>
      <c r="K1" s="4"/>
      <c r="L1" s="4"/>
      <c r="M1" s="4"/>
    </row>
    <row r="2" spans="1:13" ht="15.6" x14ac:dyDescent="0.3">
      <c r="A2" s="1"/>
      <c r="B2" s="1"/>
      <c r="C2" s="2"/>
      <c r="D2" s="2"/>
      <c r="E2" s="2"/>
      <c r="F2" s="3"/>
      <c r="G2" s="3"/>
      <c r="H2" s="2"/>
      <c r="I2" s="4"/>
      <c r="J2" s="4"/>
      <c r="K2" s="4"/>
      <c r="L2" s="4"/>
      <c r="M2" s="4"/>
    </row>
    <row r="3" spans="1:13" x14ac:dyDescent="0.3">
      <c r="A3" s="5" t="s">
        <v>1</v>
      </c>
      <c r="B3" s="5"/>
      <c r="C3" s="5"/>
      <c r="D3" s="2"/>
      <c r="E3" s="2"/>
      <c r="F3" s="3"/>
      <c r="G3" s="3"/>
      <c r="H3" s="2"/>
      <c r="I3" s="4"/>
      <c r="J3" s="4"/>
      <c r="K3" s="4"/>
      <c r="L3" s="4"/>
      <c r="M3" s="4"/>
    </row>
    <row r="4" spans="1:13" x14ac:dyDescent="0.3">
      <c r="A4" s="93" t="s">
        <v>177</v>
      </c>
      <c r="B4" s="94"/>
      <c r="C4" s="89">
        <v>19.399999999999999</v>
      </c>
      <c r="D4" s="2"/>
      <c r="E4" s="2"/>
      <c r="F4" s="3"/>
      <c r="G4" s="3"/>
      <c r="H4" s="2"/>
      <c r="I4" s="4"/>
      <c r="J4" s="4"/>
      <c r="K4" s="4"/>
      <c r="L4" s="4"/>
      <c r="M4" s="4"/>
    </row>
    <row r="5" spans="1:13" x14ac:dyDescent="0.3">
      <c r="A5" s="93" t="s">
        <v>2</v>
      </c>
      <c r="B5" s="94"/>
      <c r="C5" s="6">
        <v>4.7E-2</v>
      </c>
      <c r="D5" s="2"/>
      <c r="E5" s="2"/>
      <c r="F5" s="3"/>
      <c r="G5" s="3"/>
      <c r="H5" s="2"/>
      <c r="I5" s="4"/>
      <c r="J5" s="4"/>
      <c r="K5" s="4"/>
      <c r="L5" s="4"/>
      <c r="M5" s="4"/>
    </row>
    <row r="6" spans="1:13" x14ac:dyDescent="0.3">
      <c r="A6" s="95" t="s">
        <v>3</v>
      </c>
      <c r="B6" s="96"/>
      <c r="C6" s="7">
        <f>ROUND(C4*C5+C4,2)</f>
        <v>20.309999999999999</v>
      </c>
      <c r="D6" s="3"/>
      <c r="E6" s="3"/>
      <c r="F6" s="3"/>
      <c r="G6" s="3"/>
      <c r="H6" s="2"/>
      <c r="I6" s="4"/>
      <c r="J6" s="4"/>
      <c r="K6" s="4"/>
      <c r="L6" s="4"/>
      <c r="M6" s="4"/>
    </row>
    <row r="7" spans="1:13" x14ac:dyDescent="0.3">
      <c r="A7" s="66"/>
      <c r="B7" s="66"/>
      <c r="C7" s="67"/>
      <c r="D7" s="3"/>
      <c r="E7" s="3"/>
      <c r="F7" s="3"/>
      <c r="G7" s="3"/>
      <c r="H7" s="68"/>
      <c r="I7" s="69"/>
      <c r="J7" s="69"/>
      <c r="K7" s="4"/>
      <c r="L7" s="4"/>
      <c r="M7" s="4"/>
    </row>
    <row r="8" spans="1:13" x14ac:dyDescent="0.3">
      <c r="A8" s="8" t="s">
        <v>4</v>
      </c>
      <c r="B8" s="8"/>
      <c r="C8" s="59"/>
      <c r="D8" s="3"/>
      <c r="E8" s="3"/>
      <c r="F8" s="3"/>
      <c r="G8" s="3"/>
      <c r="H8" s="2"/>
      <c r="I8" s="4"/>
      <c r="J8" s="4"/>
      <c r="K8" s="4"/>
      <c r="L8" s="4"/>
      <c r="M8" s="4"/>
    </row>
    <row r="9" spans="1:13" x14ac:dyDescent="0.3">
      <c r="A9" s="97" t="s">
        <v>5</v>
      </c>
      <c r="B9" s="97"/>
      <c r="C9" s="70" t="s">
        <v>6</v>
      </c>
      <c r="D9" s="71" t="s">
        <v>160</v>
      </c>
      <c r="E9" s="72" t="s">
        <v>161</v>
      </c>
      <c r="F9" s="3"/>
      <c r="G9" s="4"/>
      <c r="H9" s="4"/>
      <c r="I9" s="4"/>
      <c r="J9" s="4"/>
      <c r="K9" s="4"/>
      <c r="L9" s="4"/>
      <c r="M9" s="4"/>
    </row>
    <row r="10" spans="1:13" x14ac:dyDescent="0.3">
      <c r="A10" s="98" t="s">
        <v>162</v>
      </c>
      <c r="B10" s="99"/>
      <c r="C10" s="73">
        <f>$C$6</f>
        <v>20.309999999999999</v>
      </c>
      <c r="D10" s="74">
        <v>6</v>
      </c>
      <c r="E10" s="75">
        <f>C10*D10</f>
        <v>121.85999999999999</v>
      </c>
      <c r="F10" s="3"/>
      <c r="G10" s="4"/>
      <c r="H10" s="4"/>
      <c r="I10" s="4"/>
      <c r="J10" s="4"/>
      <c r="K10" s="4"/>
      <c r="L10" s="4"/>
      <c r="M10" s="4"/>
    </row>
    <row r="11" spans="1:13" x14ac:dyDescent="0.3">
      <c r="A11" s="2"/>
      <c r="B11" s="2"/>
      <c r="C11" s="2"/>
      <c r="D11" s="2"/>
      <c r="E11" s="2"/>
      <c r="F11" s="3"/>
      <c r="G11" s="3"/>
      <c r="H11" s="2"/>
      <c r="I11" s="4"/>
      <c r="J11" s="4"/>
      <c r="K11" s="4"/>
      <c r="L11" s="4"/>
      <c r="M11" s="4"/>
    </row>
    <row r="12" spans="1:13" x14ac:dyDescent="0.3">
      <c r="A12" s="8" t="s">
        <v>7</v>
      </c>
      <c r="B12" s="2"/>
      <c r="C12" s="2"/>
      <c r="D12" s="2"/>
      <c r="E12" s="2"/>
      <c r="F12" s="3"/>
      <c r="G12" s="3"/>
      <c r="H12" s="2"/>
      <c r="I12" s="4"/>
      <c r="J12" s="4"/>
      <c r="K12" s="4"/>
      <c r="L12" s="4"/>
      <c r="M12" s="4"/>
    </row>
    <row r="13" spans="1:13" x14ac:dyDescent="0.3">
      <c r="A13" s="10" t="s">
        <v>8</v>
      </c>
      <c r="B13" s="76"/>
      <c r="C13" s="77" t="s">
        <v>163</v>
      </c>
      <c r="D13" s="78" t="s">
        <v>9</v>
      </c>
      <c r="E13" s="17" t="s">
        <v>164</v>
      </c>
      <c r="F13" s="17" t="s">
        <v>165</v>
      </c>
      <c r="G13" s="3"/>
      <c r="H13" s="2"/>
      <c r="I13" s="4"/>
      <c r="J13" s="4"/>
      <c r="K13" s="4"/>
      <c r="L13" s="4"/>
      <c r="M13" s="4"/>
    </row>
    <row r="14" spans="1:13" x14ac:dyDescent="0.3">
      <c r="A14" s="91" t="s">
        <v>178</v>
      </c>
      <c r="B14" s="92"/>
      <c r="C14" s="90">
        <v>22.92</v>
      </c>
      <c r="D14" s="13">
        <v>0.11</v>
      </c>
      <c r="E14" s="74">
        <f>D10*D14</f>
        <v>0.66</v>
      </c>
      <c r="F14" s="73">
        <f>C14*E14</f>
        <v>15.127200000000002</v>
      </c>
      <c r="G14" s="9"/>
      <c r="H14" s="2"/>
      <c r="I14" s="4"/>
      <c r="J14" s="4"/>
      <c r="K14" s="4"/>
      <c r="L14" s="4"/>
      <c r="M14" s="4"/>
    </row>
    <row r="15" spans="1:13" x14ac:dyDescent="0.3">
      <c r="A15" s="2"/>
      <c r="B15" s="2"/>
      <c r="C15" s="2"/>
      <c r="D15" s="2"/>
      <c r="E15" s="2"/>
      <c r="F15" s="3"/>
      <c r="G15" s="3"/>
      <c r="H15" s="2"/>
      <c r="I15" s="4"/>
      <c r="J15" s="4"/>
      <c r="K15" s="4"/>
      <c r="L15" s="4"/>
      <c r="M15" s="4"/>
    </row>
    <row r="16" spans="1:13" x14ac:dyDescent="0.3">
      <c r="A16" s="14" t="s">
        <v>10</v>
      </c>
      <c r="B16" s="15"/>
      <c r="C16" s="79"/>
      <c r="D16" s="16"/>
      <c r="E16" s="2"/>
      <c r="F16" s="3"/>
      <c r="G16" s="3"/>
      <c r="H16" s="2"/>
      <c r="I16" s="4"/>
      <c r="J16" s="4"/>
      <c r="K16" s="4"/>
      <c r="L16" s="4"/>
      <c r="M16" s="4"/>
    </row>
    <row r="17" spans="1:13" ht="40.200000000000003" x14ac:dyDescent="0.3">
      <c r="A17" s="80" t="s">
        <v>11</v>
      </c>
      <c r="B17" s="70" t="s">
        <v>12</v>
      </c>
      <c r="C17" s="17" t="s">
        <v>13</v>
      </c>
      <c r="D17" s="17" t="s">
        <v>166</v>
      </c>
      <c r="E17" s="80" t="s">
        <v>167</v>
      </c>
      <c r="F17" s="17" t="s">
        <v>168</v>
      </c>
      <c r="G17" s="3"/>
      <c r="H17" s="2"/>
      <c r="I17" s="4"/>
      <c r="J17" s="4"/>
      <c r="K17" s="4"/>
      <c r="L17" s="4"/>
      <c r="M17" s="4"/>
    </row>
    <row r="18" spans="1:13" x14ac:dyDescent="0.3">
      <c r="A18" s="18" t="s">
        <v>14</v>
      </c>
      <c r="B18" s="7">
        <v>0</v>
      </c>
      <c r="C18" s="101">
        <v>0</v>
      </c>
      <c r="D18" s="105">
        <f>IF(C18&gt;0,D10,0)</f>
        <v>0</v>
      </c>
      <c r="E18" s="100">
        <f>C18*D18</f>
        <v>0</v>
      </c>
      <c r="F18" s="100">
        <f>E18</f>
        <v>0</v>
      </c>
      <c r="G18" s="3"/>
      <c r="H18" s="2"/>
      <c r="I18" s="4"/>
      <c r="J18" s="4"/>
      <c r="K18" s="4"/>
      <c r="L18" s="4"/>
      <c r="M18" s="4"/>
    </row>
    <row r="19" spans="1:13" x14ac:dyDescent="0.3">
      <c r="A19" s="18" t="s">
        <v>15</v>
      </c>
      <c r="B19" s="81">
        <v>2.5</v>
      </c>
      <c r="C19" s="102"/>
      <c r="D19" s="106"/>
      <c r="E19" s="100"/>
      <c r="F19" s="100"/>
      <c r="G19" s="3"/>
      <c r="H19" s="2"/>
      <c r="I19" s="4"/>
      <c r="J19" s="4"/>
      <c r="K19" s="4"/>
      <c r="L19" s="4"/>
      <c r="M19" s="4"/>
    </row>
    <row r="20" spans="1:13" x14ac:dyDescent="0.3">
      <c r="A20" s="2"/>
      <c r="B20" s="2"/>
      <c r="C20" s="2"/>
      <c r="D20" s="2"/>
      <c r="E20" s="2"/>
      <c r="F20" s="3"/>
      <c r="G20" s="3"/>
      <c r="H20" s="2"/>
      <c r="I20" s="4"/>
      <c r="J20" s="4"/>
      <c r="K20" s="4"/>
      <c r="L20" s="4"/>
      <c r="M20" s="4"/>
    </row>
    <row r="21" spans="1:13" x14ac:dyDescent="0.3">
      <c r="A21" s="8" t="s">
        <v>16</v>
      </c>
      <c r="B21" s="4"/>
      <c r="C21" s="4"/>
      <c r="D21" s="4"/>
      <c r="E21" s="4"/>
      <c r="F21" s="3"/>
      <c r="G21" s="3"/>
      <c r="H21" s="2"/>
      <c r="I21" s="4"/>
      <c r="J21" s="4"/>
      <c r="K21" s="4"/>
      <c r="L21" s="4"/>
      <c r="M21" s="4"/>
    </row>
    <row r="22" spans="1:13" x14ac:dyDescent="0.3">
      <c r="A22" s="10" t="s">
        <v>17</v>
      </c>
      <c r="B22" s="11"/>
      <c r="C22" s="11"/>
      <c r="D22" s="12" t="s">
        <v>18</v>
      </c>
      <c r="E22" s="2"/>
      <c r="F22" s="3"/>
      <c r="G22" s="3"/>
      <c r="H22" s="2"/>
      <c r="I22" s="4"/>
      <c r="J22" s="4"/>
      <c r="K22" s="4"/>
      <c r="L22" s="4"/>
      <c r="M22" s="4"/>
    </row>
    <row r="23" spans="1:13" x14ac:dyDescent="0.3">
      <c r="A23" s="91" t="s">
        <v>19</v>
      </c>
      <c r="B23" s="92"/>
      <c r="C23" s="19">
        <v>8.7099999999999997E-2</v>
      </c>
      <c r="D23" s="82">
        <f>C23*(E10+F14+F18)</f>
        <v>11.931585119999998</v>
      </c>
      <c r="E23" s="2"/>
      <c r="F23" s="3"/>
      <c r="G23" s="3"/>
      <c r="H23" s="2"/>
      <c r="I23" s="4"/>
      <c r="J23" s="4"/>
      <c r="K23" s="4"/>
      <c r="L23" s="4"/>
      <c r="M23" s="4"/>
    </row>
    <row r="24" spans="1:13" x14ac:dyDescent="0.3">
      <c r="A24" s="2"/>
      <c r="B24" s="2"/>
      <c r="C24" s="2"/>
      <c r="D24" s="2"/>
      <c r="E24" s="2"/>
      <c r="F24" s="3"/>
      <c r="G24" s="3"/>
      <c r="H24" s="2"/>
      <c r="I24" s="4"/>
      <c r="J24" s="4"/>
      <c r="K24" s="4"/>
      <c r="L24" s="4"/>
      <c r="M24" s="4"/>
    </row>
    <row r="25" spans="1:13" x14ac:dyDescent="0.3">
      <c r="A25" s="8" t="s">
        <v>20</v>
      </c>
      <c r="B25" s="4"/>
      <c r="C25" s="4"/>
      <c r="D25" s="2"/>
      <c r="E25" s="2"/>
      <c r="F25" s="3"/>
      <c r="G25" s="3"/>
      <c r="H25" s="2"/>
      <c r="I25" s="4"/>
      <c r="J25" s="4"/>
      <c r="K25" s="4"/>
      <c r="L25" s="4"/>
      <c r="M25" s="4"/>
    </row>
    <row r="26" spans="1:13" x14ac:dyDescent="0.3">
      <c r="A26" s="103" t="s">
        <v>21</v>
      </c>
      <c r="B26" s="104"/>
      <c r="C26" s="20">
        <f>E10+F14+F18+D23</f>
        <v>148.91878511999997</v>
      </c>
      <c r="D26" s="2"/>
      <c r="E26" s="2"/>
      <c r="F26" s="3"/>
      <c r="G26" s="3"/>
      <c r="H26" s="2"/>
      <c r="I26" s="4"/>
      <c r="J26" s="4"/>
      <c r="K26" s="4"/>
      <c r="L26" s="4"/>
      <c r="M26" s="4"/>
    </row>
    <row r="27" spans="1:13" x14ac:dyDescent="0.3">
      <c r="A27" s="2"/>
      <c r="B27" s="2"/>
      <c r="C27" s="2"/>
      <c r="D27" s="2"/>
      <c r="E27" s="2"/>
      <c r="F27" s="3"/>
      <c r="G27" s="3"/>
      <c r="H27" s="2"/>
      <c r="I27" s="4"/>
      <c r="J27" s="4"/>
      <c r="K27" s="4"/>
      <c r="L27" s="4"/>
      <c r="M27" s="4"/>
    </row>
    <row r="28" spans="1:13" x14ac:dyDescent="0.3">
      <c r="A28" s="4"/>
      <c r="B28" s="48"/>
      <c r="C28" s="48"/>
      <c r="D28" s="22"/>
      <c r="E28" s="22"/>
      <c r="F28" s="83"/>
      <c r="G28" s="3"/>
      <c r="H28" s="4"/>
      <c r="I28" s="21" t="s">
        <v>169</v>
      </c>
      <c r="J28" s="4"/>
      <c r="K28" s="4"/>
      <c r="L28" s="4"/>
      <c r="M28" s="4"/>
    </row>
  </sheetData>
  <mergeCells count="12">
    <mergeCell ref="F18:F19"/>
    <mergeCell ref="C18:C19"/>
    <mergeCell ref="A23:B23"/>
    <mergeCell ref="A26:B26"/>
    <mergeCell ref="D18:D19"/>
    <mergeCell ref="E18:E19"/>
    <mergeCell ref="A14:B14"/>
    <mergeCell ref="A4:B4"/>
    <mergeCell ref="A5:B5"/>
    <mergeCell ref="A6:B6"/>
    <mergeCell ref="A9:B9"/>
    <mergeCell ref="A10:B10"/>
  </mergeCells>
  <dataValidations count="18">
    <dataValidation allowBlank="1" showInputMessage="1" showErrorMessage="1" prompt="Shared On-site Primary Staff/Awake Wage" sqref="C4" xr:uid="{EBC19CD3-697D-4528-90D6-B40A7CDF61D8}"/>
    <dataValidation allowBlank="1" showInputMessage="1" showErrorMessage="1" prompt="No Customization Add-on Amount" sqref="B18" xr:uid="{635CC081-85BF-459E-9E81-5638D9532F10}"/>
    <dataValidation allowBlank="1" showInputMessage="1" showErrorMessage="1" prompt="Deaf or Hard of Hearing Add-on Amount" sqref="B19" xr:uid="{E2790296-F3A2-4F55-B09D-B9074D651BEE}"/>
    <dataValidation type="list" allowBlank="1" showInputMessage="1" showErrorMessage="1" prompt="Enter Add-on Choice.  Press ALT and the down arrow to bring up the drop down options.  Use arrow keys to scroll through the options and press ENTER on the appropriate selection." sqref="C18" xr:uid="{59347AC9-4C3A-450C-BF32-E6B4AB4D7CF9}">
      <formula1>$B$18:$B$19</formula1>
    </dataValidation>
    <dataValidation allowBlank="1" showInputMessage="1" showErrorMessage="1" prompt="Supervision Wage" sqref="C14" xr:uid="{D04F103B-3EC0-4AFE-AFE8-9AE210A9EC09}"/>
    <dataValidation allowBlank="1" showInputMessage="1" showErrorMessage="1" prompt="Supervision Percent" sqref="D14" xr:uid="{AD4CED21-5465-4FB5-8B3B-4DF0208BF033}"/>
    <dataValidation allowBlank="1" showInputMessage="1" showErrorMessage="1" prompt="Total Individual Staffing Amount formula is Independent Living Skills Wage plus Supervision Amount plus Add-on Choice plus Direct Care Relief Staffing Dollar Amount" sqref="C26" xr:uid="{4FF6BDD8-FBA1-4414-8B0E-1CEE1C0C3AE0}"/>
    <dataValidation allowBlank="1" showInputMessage="1" showErrorMessage="1" prompt="Direct Care Relief Staffing Dollar Amount formula is Percentage for Direct Care Relief Staffing times (Independent Living Skills Wage plus Supervision Amount plus Add-on Choice)" sqref="D23" xr:uid="{0F8FCC91-2824-43AE-9374-964492C3F1F1}"/>
    <dataValidation allowBlank="1" showInputMessage="1" showErrorMessage="1" prompt="Percentage for Direct Care Relief Staffing" sqref="C23" xr:uid="{41A482A8-2B1B-49E7-9B1F-BB93F481DED1}"/>
    <dataValidation allowBlank="1" showInputMessage="1" showErrorMessage="1" prompt="Independent Living Skills Wage" sqref="C10" xr:uid="{A0D80803-8743-411B-8874-802F61A04220}"/>
    <dataValidation allowBlank="1" showInputMessage="1" showErrorMessage="1" prompt="Use CTRL plus arrow keys to move to edge of tables.  Press TAB to move to cells where data can be entered" sqref="A1:B2" xr:uid="{17AD52F5-453C-44E1-A829-D20AA70B4CD4}"/>
    <dataValidation allowBlank="1" showInputMessage="1" showErrorMessage="1" prompt="Staffing Customization Total Cost per Day formula is Add-on Amount times Staffing Customization Total Hours per Day" sqref="E18:E19" xr:uid="{0D54F7EC-F523-43C1-A008-03FBDB1E0193}"/>
    <dataValidation allowBlank="1" showInputMessage="1" showErrorMessage="1" prompt="Staffing Customization Amount perDay formula is equal to Total Cost per Day" sqref="F18:F19" xr:uid="{A237C1E6-14C6-4392-B42A-A202F9342452}"/>
    <dataValidation allowBlank="1" showInputMessage="1" showErrorMessage="1" prompt="If Add-on Choice Amount is greater than $0, Staffing Customization Total Hours perDay formula is equal to Direct Staff Hours per Day" sqref="D18:D19" xr:uid="{7F59E70B-02E4-473B-97AF-AA8803DDD50A}"/>
    <dataValidation allowBlank="1" showInputMessage="1" showErrorMessage="1" prompt="Supervision Hours per Day formula is equal to Direct Staff Hours per Day times Supervision Percent" sqref="E14" xr:uid="{96361A59-1FEC-416B-967A-F0624DD43F54}"/>
    <dataValidation allowBlank="1" showInputMessage="1" showErrorMessage="1" prompt="Supervision Total Cost per Day formula is (Supervision Wage times Supervision Hours per Day) divided by last digit of Staffing Ratio" sqref="F14" xr:uid="{DABB5D31-326D-478E-84BC-9E81EE131AF0}"/>
    <dataValidation allowBlank="1" showInputMessage="1" showErrorMessage="1" prompt="Direct Staff Hours per Day" sqref="D10" xr:uid="{545A758D-7A61-42A5-A551-25E00839C366}"/>
    <dataValidation allowBlank="1" showInputMessage="1" showErrorMessage="1" prompt="Direct Staff Total Cost per Day formula is Wage times Hours per Day" sqref="E10" xr:uid="{79C3FF78-4C74-4877-A36C-69F45B736013}"/>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0656F-D538-4BB3-A536-CC091E724BD9}">
  <dimension ref="A1:F109"/>
  <sheetViews>
    <sheetView topLeftCell="A2" workbookViewId="0">
      <selection activeCell="A3" sqref="A3"/>
    </sheetView>
  </sheetViews>
  <sheetFormatPr defaultRowHeight="14.4" x14ac:dyDescent="0.3"/>
  <cols>
    <col min="1" max="1" width="28.109375" customWidth="1"/>
    <col min="2" max="2" width="17" customWidth="1"/>
    <col min="3" max="3" width="22.33203125" customWidth="1"/>
  </cols>
  <sheetData>
    <row r="1" spans="1:6" x14ac:dyDescent="0.3">
      <c r="F1" s="23"/>
    </row>
    <row r="2" spans="1:6" x14ac:dyDescent="0.3">
      <c r="F2" s="23"/>
    </row>
    <row r="3" spans="1:6" x14ac:dyDescent="0.3">
      <c r="A3" s="8" t="s">
        <v>22</v>
      </c>
      <c r="B3" s="21"/>
      <c r="C3" s="21"/>
      <c r="D3" s="21"/>
      <c r="F3" s="23"/>
    </row>
    <row r="4" spans="1:6" x14ac:dyDescent="0.3">
      <c r="A4" s="24" t="s">
        <v>23</v>
      </c>
      <c r="B4" s="107" t="s">
        <v>24</v>
      </c>
      <c r="C4" s="108"/>
      <c r="D4" s="109"/>
      <c r="F4" s="23"/>
    </row>
    <row r="5" spans="1:6" x14ac:dyDescent="0.3">
      <c r="A5" s="24" t="s">
        <v>25</v>
      </c>
      <c r="B5" s="110" t="str">
        <f>INDEX($C$10:$C$108,MATCH(B4:D4,B10:B108,0))</f>
        <v>Unspecified Region</v>
      </c>
      <c r="C5" s="111"/>
      <c r="D5" s="112"/>
      <c r="F5" s="23"/>
    </row>
    <row r="6" spans="1:6" x14ac:dyDescent="0.3">
      <c r="F6" s="23"/>
    </row>
    <row r="7" spans="1:6" x14ac:dyDescent="0.3">
      <c r="A7" t="s">
        <v>26</v>
      </c>
      <c r="B7" t="str">
        <f>INDEX($D$10:$D$108,MATCH(B4:D4,B10:B108,0))</f>
        <v>-</v>
      </c>
      <c r="F7" s="23"/>
    </row>
    <row r="8" spans="1:6" x14ac:dyDescent="0.3">
      <c r="F8" s="23"/>
    </row>
    <row r="9" spans="1:6" hidden="1" x14ac:dyDescent="0.3">
      <c r="B9" s="25" t="s">
        <v>27</v>
      </c>
      <c r="C9" s="25" t="s">
        <v>28</v>
      </c>
      <c r="D9" s="26" t="s">
        <v>26</v>
      </c>
    </row>
    <row r="10" spans="1:6" hidden="1" x14ac:dyDescent="0.3">
      <c r="B10" s="27" t="s">
        <v>24</v>
      </c>
      <c r="C10" s="27" t="s">
        <v>29</v>
      </c>
      <c r="D10" s="28" t="s">
        <v>30</v>
      </c>
    </row>
    <row r="11" spans="1:6" hidden="1" x14ac:dyDescent="0.3">
      <c r="B11" s="29" t="s">
        <v>31</v>
      </c>
      <c r="C11" s="29" t="s">
        <v>32</v>
      </c>
      <c r="D11" s="30">
        <v>0.94899999999999995</v>
      </c>
    </row>
    <row r="12" spans="1:6" hidden="1" x14ac:dyDescent="0.3">
      <c r="B12" s="29" t="s">
        <v>33</v>
      </c>
      <c r="C12" s="29" t="s">
        <v>34</v>
      </c>
      <c r="D12" s="30">
        <v>1.022</v>
      </c>
    </row>
    <row r="13" spans="1:6" hidden="1" x14ac:dyDescent="0.3">
      <c r="B13" s="29" t="s">
        <v>35</v>
      </c>
      <c r="C13" s="29" t="s">
        <v>36</v>
      </c>
      <c r="D13" s="30">
        <v>0.99299999999999999</v>
      </c>
    </row>
    <row r="14" spans="1:6" hidden="1" x14ac:dyDescent="0.3">
      <c r="B14" s="29" t="s">
        <v>37</v>
      </c>
      <c r="C14" s="29" t="s">
        <v>36</v>
      </c>
      <c r="D14" s="30">
        <v>0.99299999999999999</v>
      </c>
    </row>
    <row r="15" spans="1:6" hidden="1" x14ac:dyDescent="0.3">
      <c r="B15" s="29" t="s">
        <v>38</v>
      </c>
      <c r="C15" s="29" t="s">
        <v>39</v>
      </c>
      <c r="D15" s="30">
        <v>0.92200000000000004</v>
      </c>
    </row>
    <row r="16" spans="1:6" hidden="1" x14ac:dyDescent="0.3">
      <c r="B16" s="29" t="s">
        <v>40</v>
      </c>
      <c r="C16" s="31" t="s">
        <v>41</v>
      </c>
      <c r="D16" s="30">
        <v>0.95399999999999996</v>
      </c>
    </row>
    <row r="17" spans="2:4" hidden="1" x14ac:dyDescent="0.3">
      <c r="B17" s="29" t="s">
        <v>42</v>
      </c>
      <c r="C17" s="29" t="s">
        <v>43</v>
      </c>
      <c r="D17" s="30">
        <v>1.0580000000000001</v>
      </c>
    </row>
    <row r="18" spans="2:4" hidden="1" x14ac:dyDescent="0.3">
      <c r="B18" s="29" t="s">
        <v>44</v>
      </c>
      <c r="C18" s="31" t="s">
        <v>45</v>
      </c>
      <c r="D18" s="30">
        <v>0.95299999999999996</v>
      </c>
    </row>
    <row r="19" spans="2:4" hidden="1" x14ac:dyDescent="0.3">
      <c r="B19" s="29" t="s">
        <v>46</v>
      </c>
      <c r="C19" s="31" t="s">
        <v>47</v>
      </c>
      <c r="D19" s="30">
        <v>0.94099999999999995</v>
      </c>
    </row>
    <row r="20" spans="2:4" hidden="1" x14ac:dyDescent="0.3">
      <c r="B20" s="29" t="s">
        <v>48</v>
      </c>
      <c r="C20" s="29" t="s">
        <v>34</v>
      </c>
      <c r="D20" s="30">
        <v>1.022</v>
      </c>
    </row>
    <row r="21" spans="2:4" hidden="1" x14ac:dyDescent="0.3">
      <c r="B21" s="29" t="s">
        <v>49</v>
      </c>
      <c r="C21" s="29" t="s">
        <v>36</v>
      </c>
      <c r="D21" s="30">
        <v>0.99299999999999999</v>
      </c>
    </row>
    <row r="22" spans="2:4" hidden="1" x14ac:dyDescent="0.3">
      <c r="B22" s="29" t="s">
        <v>50</v>
      </c>
      <c r="C22" s="31" t="s">
        <v>41</v>
      </c>
      <c r="D22" s="30">
        <v>0.95399999999999996</v>
      </c>
    </row>
    <row r="23" spans="2:4" hidden="1" x14ac:dyDescent="0.3">
      <c r="B23" s="29" t="s">
        <v>51</v>
      </c>
      <c r="C23" s="31" t="s">
        <v>34</v>
      </c>
      <c r="D23" s="30">
        <v>1.022</v>
      </c>
    </row>
    <row r="24" spans="2:4" hidden="1" x14ac:dyDescent="0.3">
      <c r="B24" s="29" t="s">
        <v>52</v>
      </c>
      <c r="C24" s="31" t="s">
        <v>53</v>
      </c>
      <c r="D24" s="30">
        <v>1.018</v>
      </c>
    </row>
    <row r="25" spans="2:4" hidden="1" x14ac:dyDescent="0.3">
      <c r="B25" s="29" t="s">
        <v>54</v>
      </c>
      <c r="C25" s="29" t="s">
        <v>36</v>
      </c>
      <c r="D25" s="30">
        <v>0.99299999999999999</v>
      </c>
    </row>
    <row r="26" spans="2:4" hidden="1" x14ac:dyDescent="0.3">
      <c r="B26" s="29" t="s">
        <v>55</v>
      </c>
      <c r="C26" s="31" t="s">
        <v>32</v>
      </c>
      <c r="D26" s="30">
        <v>0.94899999999999995</v>
      </c>
    </row>
    <row r="27" spans="2:4" hidden="1" x14ac:dyDescent="0.3">
      <c r="B27" s="29" t="s">
        <v>56</v>
      </c>
      <c r="C27" s="31" t="s">
        <v>41</v>
      </c>
      <c r="D27" s="30">
        <v>0.95399999999999996</v>
      </c>
    </row>
    <row r="28" spans="2:4" hidden="1" x14ac:dyDescent="0.3">
      <c r="B28" s="29" t="s">
        <v>57</v>
      </c>
      <c r="C28" s="29" t="s">
        <v>36</v>
      </c>
      <c r="D28" s="30">
        <v>0.99299999999999999</v>
      </c>
    </row>
    <row r="29" spans="2:4" hidden="1" x14ac:dyDescent="0.3">
      <c r="B29" s="29" t="s">
        <v>58</v>
      </c>
      <c r="C29" s="29" t="s">
        <v>34</v>
      </c>
      <c r="D29" s="30">
        <v>1.022</v>
      </c>
    </row>
    <row r="30" spans="2:4" hidden="1" x14ac:dyDescent="0.3">
      <c r="B30" s="29" t="s">
        <v>59</v>
      </c>
      <c r="C30" s="31" t="s">
        <v>60</v>
      </c>
      <c r="D30" s="30">
        <v>1.02</v>
      </c>
    </row>
    <row r="31" spans="2:4" hidden="1" x14ac:dyDescent="0.3">
      <c r="B31" s="29" t="s">
        <v>61</v>
      </c>
      <c r="C31" s="29" t="s">
        <v>36</v>
      </c>
      <c r="D31" s="30">
        <v>0.99299999999999999</v>
      </c>
    </row>
    <row r="32" spans="2:4" hidden="1" x14ac:dyDescent="0.3">
      <c r="B32" s="29" t="s">
        <v>62</v>
      </c>
      <c r="C32" s="31" t="s">
        <v>45</v>
      </c>
      <c r="D32" s="30">
        <v>0.95299999999999996</v>
      </c>
    </row>
    <row r="33" spans="2:4" hidden="1" x14ac:dyDescent="0.3">
      <c r="B33" s="29" t="s">
        <v>63</v>
      </c>
      <c r="C33" s="31" t="s">
        <v>60</v>
      </c>
      <c r="D33" s="30">
        <v>1.02</v>
      </c>
    </row>
    <row r="34" spans="2:4" hidden="1" x14ac:dyDescent="0.3">
      <c r="B34" s="29" t="s">
        <v>64</v>
      </c>
      <c r="C34" s="31" t="s">
        <v>45</v>
      </c>
      <c r="D34" s="30">
        <v>0.95299999999999996</v>
      </c>
    </row>
    <row r="35" spans="2:4" hidden="1" x14ac:dyDescent="0.3">
      <c r="B35" s="29" t="s">
        <v>65</v>
      </c>
      <c r="C35" s="31" t="s">
        <v>45</v>
      </c>
      <c r="D35" s="30">
        <v>0.95299999999999996</v>
      </c>
    </row>
    <row r="36" spans="2:4" hidden="1" x14ac:dyDescent="0.3">
      <c r="B36" s="29" t="s">
        <v>66</v>
      </c>
      <c r="C36" s="29" t="s">
        <v>36</v>
      </c>
      <c r="D36" s="30">
        <v>0.99299999999999999</v>
      </c>
    </row>
    <row r="37" spans="2:4" hidden="1" x14ac:dyDescent="0.3">
      <c r="B37" s="29" t="s">
        <v>67</v>
      </c>
      <c r="C37" s="29" t="s">
        <v>34</v>
      </c>
      <c r="D37" s="30">
        <v>1.022</v>
      </c>
    </row>
    <row r="38" spans="2:4" hidden="1" x14ac:dyDescent="0.3">
      <c r="B38" s="29" t="s">
        <v>68</v>
      </c>
      <c r="C38" s="31" t="s">
        <v>69</v>
      </c>
      <c r="D38" s="30">
        <v>1.0229999999999999</v>
      </c>
    </row>
    <row r="39" spans="2:4" hidden="1" x14ac:dyDescent="0.3">
      <c r="B39" s="29" t="s">
        <v>70</v>
      </c>
      <c r="C39" s="29" t="s">
        <v>36</v>
      </c>
      <c r="D39" s="30">
        <v>0.99299999999999999</v>
      </c>
    </row>
    <row r="40" spans="2:4" hidden="1" x14ac:dyDescent="0.3">
      <c r="B40" s="29" t="s">
        <v>71</v>
      </c>
      <c r="C40" s="31" t="s">
        <v>34</v>
      </c>
      <c r="D40" s="30">
        <v>1.022</v>
      </c>
    </row>
    <row r="41" spans="2:4" hidden="1" x14ac:dyDescent="0.3">
      <c r="B41" s="29" t="s">
        <v>72</v>
      </c>
      <c r="C41" s="31" t="s">
        <v>32</v>
      </c>
      <c r="D41" s="30">
        <v>0.94899999999999995</v>
      </c>
    </row>
    <row r="42" spans="2:4" hidden="1" x14ac:dyDescent="0.3">
      <c r="B42" s="29" t="s">
        <v>73</v>
      </c>
      <c r="C42" s="31" t="s">
        <v>41</v>
      </c>
      <c r="D42" s="30">
        <v>0.95399999999999996</v>
      </c>
    </row>
    <row r="43" spans="2:4" hidden="1" x14ac:dyDescent="0.3">
      <c r="B43" s="29" t="s">
        <v>74</v>
      </c>
      <c r="C43" s="31" t="s">
        <v>32</v>
      </c>
      <c r="D43" s="30">
        <v>0.94899999999999995</v>
      </c>
    </row>
    <row r="44" spans="2:4" hidden="1" x14ac:dyDescent="0.3">
      <c r="B44" s="29" t="s">
        <v>75</v>
      </c>
      <c r="C44" s="31" t="s">
        <v>41</v>
      </c>
      <c r="D44" s="30">
        <v>0.95399999999999996</v>
      </c>
    </row>
    <row r="45" spans="2:4" hidden="1" x14ac:dyDescent="0.3">
      <c r="B45" s="29" t="s">
        <v>76</v>
      </c>
      <c r="C45" s="29" t="s">
        <v>36</v>
      </c>
      <c r="D45" s="30">
        <v>0.99299999999999999</v>
      </c>
    </row>
    <row r="46" spans="2:4" hidden="1" x14ac:dyDescent="0.3">
      <c r="B46" s="29" t="s">
        <v>77</v>
      </c>
      <c r="C46" s="31" t="s">
        <v>32</v>
      </c>
      <c r="D46" s="30">
        <v>0.94899999999999995</v>
      </c>
    </row>
    <row r="47" spans="2:4" hidden="1" x14ac:dyDescent="0.3">
      <c r="B47" s="29" t="s">
        <v>78</v>
      </c>
      <c r="C47" s="31" t="s">
        <v>41</v>
      </c>
      <c r="D47" s="30">
        <v>0.95399999999999996</v>
      </c>
    </row>
    <row r="48" spans="2:4" hidden="1" x14ac:dyDescent="0.3">
      <c r="B48" s="29" t="s">
        <v>79</v>
      </c>
      <c r="C48" s="31" t="s">
        <v>32</v>
      </c>
      <c r="D48" s="30">
        <v>0.94899999999999995</v>
      </c>
    </row>
    <row r="49" spans="2:4" hidden="1" x14ac:dyDescent="0.3">
      <c r="B49" s="29" t="s">
        <v>80</v>
      </c>
      <c r="C49" s="29" t="s">
        <v>36</v>
      </c>
      <c r="D49" s="30">
        <v>0.99299999999999999</v>
      </c>
    </row>
    <row r="50" spans="2:4" hidden="1" x14ac:dyDescent="0.3">
      <c r="B50" s="29" t="s">
        <v>81</v>
      </c>
      <c r="C50" s="31" t="s">
        <v>34</v>
      </c>
      <c r="D50" s="30">
        <v>1.022</v>
      </c>
    </row>
    <row r="51" spans="2:4" hidden="1" x14ac:dyDescent="0.3">
      <c r="B51" s="29" t="s">
        <v>82</v>
      </c>
      <c r="C51" s="31" t="s">
        <v>41</v>
      </c>
      <c r="D51" s="30">
        <v>0.95399999999999996</v>
      </c>
    </row>
    <row r="52" spans="2:4" hidden="1" x14ac:dyDescent="0.3">
      <c r="B52" s="29" t="s">
        <v>83</v>
      </c>
      <c r="C52" s="31" t="s">
        <v>41</v>
      </c>
      <c r="D52" s="30">
        <v>0.95399999999999996</v>
      </c>
    </row>
    <row r="53" spans="2:4" hidden="1" x14ac:dyDescent="0.3">
      <c r="B53" s="29" t="s">
        <v>84</v>
      </c>
      <c r="C53" s="31" t="s">
        <v>41</v>
      </c>
      <c r="D53" s="30">
        <v>0.95399999999999996</v>
      </c>
    </row>
    <row r="54" spans="2:4" hidden="1" x14ac:dyDescent="0.3">
      <c r="B54" s="29" t="s">
        <v>85</v>
      </c>
      <c r="C54" s="29" t="s">
        <v>36</v>
      </c>
      <c r="D54" s="30">
        <v>0.99299999999999999</v>
      </c>
    </row>
    <row r="55" spans="2:4" hidden="1" x14ac:dyDescent="0.3">
      <c r="B55" s="29" t="s">
        <v>86</v>
      </c>
      <c r="C55" s="29" t="s">
        <v>36</v>
      </c>
      <c r="D55" s="30">
        <v>0.99299999999999999</v>
      </c>
    </row>
    <row r="56" spans="2:4" hidden="1" x14ac:dyDescent="0.3">
      <c r="B56" s="29" t="s">
        <v>87</v>
      </c>
      <c r="C56" s="31" t="s">
        <v>45</v>
      </c>
      <c r="D56" s="30">
        <v>0.95299999999999996</v>
      </c>
    </row>
    <row r="57" spans="2:4" hidden="1" x14ac:dyDescent="0.3">
      <c r="B57" s="29" t="s">
        <v>88</v>
      </c>
      <c r="C57" s="31" t="s">
        <v>41</v>
      </c>
      <c r="D57" s="30">
        <v>0.95399999999999996</v>
      </c>
    </row>
    <row r="58" spans="2:4" hidden="1" x14ac:dyDescent="0.3">
      <c r="B58" s="29" t="s">
        <v>89</v>
      </c>
      <c r="C58" s="31" t="s">
        <v>34</v>
      </c>
      <c r="D58" s="30">
        <v>1.022</v>
      </c>
    </row>
    <row r="59" spans="2:4" hidden="1" x14ac:dyDescent="0.3">
      <c r="B59" s="29" t="s">
        <v>90</v>
      </c>
      <c r="C59" s="29" t="s">
        <v>36</v>
      </c>
      <c r="D59" s="30">
        <v>0.99299999999999999</v>
      </c>
    </row>
    <row r="60" spans="2:4" hidden="1" x14ac:dyDescent="0.3">
      <c r="B60" s="29" t="s">
        <v>91</v>
      </c>
      <c r="C60" s="31" t="s">
        <v>45</v>
      </c>
      <c r="D60" s="30">
        <v>0.95299999999999996</v>
      </c>
    </row>
    <row r="61" spans="2:4" hidden="1" x14ac:dyDescent="0.3">
      <c r="B61" s="29" t="s">
        <v>92</v>
      </c>
      <c r="C61" s="31" t="s">
        <v>41</v>
      </c>
      <c r="D61" s="30">
        <v>0.95399999999999996</v>
      </c>
    </row>
    <row r="62" spans="2:4" hidden="1" x14ac:dyDescent="0.3">
      <c r="B62" s="29" t="s">
        <v>93</v>
      </c>
      <c r="C62" s="31" t="s">
        <v>43</v>
      </c>
      <c r="D62" s="30">
        <v>1.0580000000000001</v>
      </c>
    </row>
    <row r="63" spans="2:4" hidden="1" x14ac:dyDescent="0.3">
      <c r="B63" s="29" t="s">
        <v>94</v>
      </c>
      <c r="C63" s="31" t="s">
        <v>41</v>
      </c>
      <c r="D63" s="30">
        <v>0.95399999999999996</v>
      </c>
    </row>
    <row r="64" spans="2:4" hidden="1" x14ac:dyDescent="0.3">
      <c r="B64" s="29" t="s">
        <v>95</v>
      </c>
      <c r="C64" s="29" t="s">
        <v>36</v>
      </c>
      <c r="D64" s="30">
        <v>0.99299999999999999</v>
      </c>
    </row>
    <row r="65" spans="2:4" hidden="1" x14ac:dyDescent="0.3">
      <c r="B65" s="29" t="s">
        <v>96</v>
      </c>
      <c r="C65" s="31" t="s">
        <v>60</v>
      </c>
      <c r="D65" s="30">
        <v>1.02</v>
      </c>
    </row>
    <row r="66" spans="2:4" hidden="1" x14ac:dyDescent="0.3">
      <c r="B66" s="29" t="s">
        <v>97</v>
      </c>
      <c r="C66" s="29" t="s">
        <v>36</v>
      </c>
      <c r="D66" s="30">
        <v>0.99299999999999999</v>
      </c>
    </row>
    <row r="67" spans="2:4" hidden="1" x14ac:dyDescent="0.3">
      <c r="B67" s="29" t="s">
        <v>98</v>
      </c>
      <c r="C67" s="29" t="s">
        <v>36</v>
      </c>
      <c r="D67" s="30">
        <v>0.99299999999999999</v>
      </c>
    </row>
    <row r="68" spans="2:4" hidden="1" x14ac:dyDescent="0.3">
      <c r="B68" s="29" t="s">
        <v>99</v>
      </c>
      <c r="C68" s="31" t="s">
        <v>32</v>
      </c>
      <c r="D68" s="30">
        <v>0.94899999999999995</v>
      </c>
    </row>
    <row r="69" spans="2:4" hidden="1" x14ac:dyDescent="0.3">
      <c r="B69" s="29" t="s">
        <v>100</v>
      </c>
      <c r="C69" s="31" t="s">
        <v>41</v>
      </c>
      <c r="D69" s="30">
        <v>0.95399999999999996</v>
      </c>
    </row>
    <row r="70" spans="2:4" hidden="1" x14ac:dyDescent="0.3">
      <c r="B70" s="29" t="s">
        <v>101</v>
      </c>
      <c r="C70" s="31" t="s">
        <v>102</v>
      </c>
      <c r="D70" s="30">
        <v>0.96199999999999997</v>
      </c>
    </row>
    <row r="71" spans="2:4" hidden="1" x14ac:dyDescent="0.3">
      <c r="B71" s="29" t="s">
        <v>103</v>
      </c>
      <c r="C71" s="29" t="s">
        <v>36</v>
      </c>
      <c r="D71" s="30">
        <v>0.99299999999999999</v>
      </c>
    </row>
    <row r="72" spans="2:4" hidden="1" x14ac:dyDescent="0.3">
      <c r="B72" s="29" t="s">
        <v>104</v>
      </c>
      <c r="C72" s="29" t="s">
        <v>34</v>
      </c>
      <c r="D72" s="30">
        <v>1.022</v>
      </c>
    </row>
    <row r="73" spans="2:4" hidden="1" x14ac:dyDescent="0.3">
      <c r="B73" s="29" t="s">
        <v>105</v>
      </c>
      <c r="C73" s="29" t="s">
        <v>36</v>
      </c>
      <c r="D73" s="30">
        <v>0.99299999999999999</v>
      </c>
    </row>
    <row r="74" spans="2:4" hidden="1" x14ac:dyDescent="0.3">
      <c r="B74" s="29" t="s">
        <v>106</v>
      </c>
      <c r="C74" s="31" t="s">
        <v>41</v>
      </c>
      <c r="D74" s="30">
        <v>0.95399999999999996</v>
      </c>
    </row>
    <row r="75" spans="2:4" hidden="1" x14ac:dyDescent="0.3">
      <c r="B75" s="29" t="s">
        <v>107</v>
      </c>
      <c r="C75" s="31" t="s">
        <v>41</v>
      </c>
      <c r="D75" s="30">
        <v>0.95399999999999996</v>
      </c>
    </row>
    <row r="76" spans="2:4" hidden="1" x14ac:dyDescent="0.3">
      <c r="B76" s="29" t="s">
        <v>108</v>
      </c>
      <c r="C76" s="31" t="s">
        <v>45</v>
      </c>
      <c r="D76" s="30">
        <v>0.95299999999999996</v>
      </c>
    </row>
    <row r="77" spans="2:4" hidden="1" x14ac:dyDescent="0.3">
      <c r="B77" s="29" t="s">
        <v>109</v>
      </c>
      <c r="C77" s="31" t="s">
        <v>41</v>
      </c>
      <c r="D77" s="30">
        <v>0.95399999999999996</v>
      </c>
    </row>
    <row r="78" spans="2:4" hidden="1" x14ac:dyDescent="0.3">
      <c r="B78" s="29" t="s">
        <v>110</v>
      </c>
      <c r="C78" s="29" t="s">
        <v>36</v>
      </c>
      <c r="D78" s="30">
        <v>0.99299999999999999</v>
      </c>
    </row>
    <row r="79" spans="2:4" hidden="1" x14ac:dyDescent="0.3">
      <c r="B79" s="29" t="s">
        <v>111</v>
      </c>
      <c r="C79" s="31" t="s">
        <v>47</v>
      </c>
      <c r="D79" s="30">
        <v>0.94099999999999995</v>
      </c>
    </row>
    <row r="80" spans="2:4" hidden="1" x14ac:dyDescent="0.3">
      <c r="B80" s="29" t="s">
        <v>112</v>
      </c>
      <c r="C80" s="29" t="s">
        <v>34</v>
      </c>
      <c r="D80" s="30">
        <v>1.022</v>
      </c>
    </row>
    <row r="81" spans="2:4" hidden="1" x14ac:dyDescent="0.3">
      <c r="B81" s="29" t="s">
        <v>113</v>
      </c>
      <c r="C81" s="31" t="s">
        <v>34</v>
      </c>
      <c r="D81" s="30">
        <v>1.022</v>
      </c>
    </row>
    <row r="82" spans="2:4" hidden="1" x14ac:dyDescent="0.3">
      <c r="B82" s="29" t="s">
        <v>114</v>
      </c>
      <c r="C82" s="31" t="s">
        <v>34</v>
      </c>
      <c r="D82" s="30">
        <v>1.022</v>
      </c>
    </row>
    <row r="83" spans="2:4" hidden="1" x14ac:dyDescent="0.3">
      <c r="B83" s="29" t="s">
        <v>115</v>
      </c>
      <c r="C83" s="31" t="s">
        <v>39</v>
      </c>
      <c r="D83" s="30">
        <v>0.92200000000000004</v>
      </c>
    </row>
    <row r="84" spans="2:4" hidden="1" x14ac:dyDescent="0.3">
      <c r="B84" s="29" t="s">
        <v>116</v>
      </c>
      <c r="C84" s="31" t="s">
        <v>45</v>
      </c>
      <c r="D84" s="30">
        <v>0.95299999999999996</v>
      </c>
    </row>
    <row r="85" spans="2:4" hidden="1" x14ac:dyDescent="0.3">
      <c r="B85" s="29" t="s">
        <v>117</v>
      </c>
      <c r="C85" s="29" t="s">
        <v>36</v>
      </c>
      <c r="D85" s="30">
        <v>0.99299999999999999</v>
      </c>
    </row>
    <row r="86" spans="2:4" hidden="1" x14ac:dyDescent="0.3">
      <c r="B86" s="29" t="s">
        <v>118</v>
      </c>
      <c r="C86" s="31" t="s">
        <v>41</v>
      </c>
      <c r="D86" s="30">
        <v>0.95399999999999996</v>
      </c>
    </row>
    <row r="87" spans="2:4" hidden="1" x14ac:dyDescent="0.3">
      <c r="B87" s="29" t="s">
        <v>119</v>
      </c>
      <c r="C87" s="29" t="s">
        <v>36</v>
      </c>
      <c r="D87" s="30">
        <v>0.99299999999999999</v>
      </c>
    </row>
    <row r="88" spans="2:4" hidden="1" x14ac:dyDescent="0.3">
      <c r="B88" s="29" t="s">
        <v>120</v>
      </c>
      <c r="C88" s="29" t="s">
        <v>36</v>
      </c>
      <c r="D88" s="30">
        <v>0.99299999999999999</v>
      </c>
    </row>
    <row r="89" spans="2:4" hidden="1" x14ac:dyDescent="0.3">
      <c r="B89" s="29" t="s">
        <v>121</v>
      </c>
      <c r="C89" s="31" t="s">
        <v>60</v>
      </c>
      <c r="D89" s="30">
        <v>1.02</v>
      </c>
    </row>
    <row r="90" spans="2:4" hidden="1" x14ac:dyDescent="0.3">
      <c r="B90" s="29" t="s">
        <v>122</v>
      </c>
      <c r="C90" s="29" t="s">
        <v>36</v>
      </c>
      <c r="D90" s="30">
        <v>0.99299999999999999</v>
      </c>
    </row>
    <row r="91" spans="2:4" hidden="1" x14ac:dyDescent="0.3">
      <c r="B91" s="29" t="s">
        <v>123</v>
      </c>
      <c r="C91" s="31" t="s">
        <v>45</v>
      </c>
      <c r="D91" s="30">
        <v>0.95299999999999996</v>
      </c>
    </row>
    <row r="92" spans="2:4" hidden="1" x14ac:dyDescent="0.3">
      <c r="B92" s="29" t="s">
        <v>124</v>
      </c>
      <c r="C92" s="29" t="s">
        <v>34</v>
      </c>
      <c r="D92" s="30">
        <v>1.022</v>
      </c>
    </row>
    <row r="93" spans="2:4" hidden="1" x14ac:dyDescent="0.3">
      <c r="B93" s="29" t="s">
        <v>125</v>
      </c>
      <c r="C93" s="31" t="s">
        <v>45</v>
      </c>
      <c r="D93" s="30">
        <v>0.95299999999999996</v>
      </c>
    </row>
    <row r="94" spans="2:4" hidden="1" x14ac:dyDescent="0.3">
      <c r="B94" s="29" t="s">
        <v>126</v>
      </c>
      <c r="C94" s="29" t="s">
        <v>36</v>
      </c>
      <c r="D94" s="30">
        <v>0.99299999999999999</v>
      </c>
    </row>
    <row r="95" spans="2:4" hidden="1" x14ac:dyDescent="0.3">
      <c r="B95" s="29" t="s">
        <v>127</v>
      </c>
      <c r="C95" s="31" t="s">
        <v>45</v>
      </c>
      <c r="D95" s="30">
        <v>0.95299999999999996</v>
      </c>
    </row>
    <row r="96" spans="2:4" hidden="1" x14ac:dyDescent="0.3">
      <c r="B96" s="32" t="s">
        <v>128</v>
      </c>
      <c r="C96" s="33" t="s">
        <v>34</v>
      </c>
      <c r="D96" s="34">
        <v>1.022</v>
      </c>
    </row>
    <row r="97" spans="2:6" hidden="1" x14ac:dyDescent="0.3">
      <c r="B97" s="35" t="s">
        <v>129</v>
      </c>
      <c r="C97" s="36" t="s">
        <v>41</v>
      </c>
      <c r="D97" s="37">
        <v>0.95399999999999996</v>
      </c>
    </row>
    <row r="98" spans="2:6" hidden="1" x14ac:dyDescent="0.3">
      <c r="B98" s="38" t="s">
        <v>130</v>
      </c>
      <c r="C98" s="38" t="s">
        <v>36</v>
      </c>
      <c r="D98" s="37">
        <v>0.99299999999999999</v>
      </c>
      <c r="F98" s="23"/>
    </row>
    <row r="99" spans="2:6" hidden="1" x14ac:dyDescent="0.3">
      <c r="B99" s="38" t="s">
        <v>131</v>
      </c>
      <c r="C99" s="38" t="s">
        <v>36</v>
      </c>
      <c r="D99" s="37">
        <v>0.99299999999999999</v>
      </c>
      <c r="F99" s="23"/>
    </row>
    <row r="100" spans="2:6" hidden="1" x14ac:dyDescent="0.3">
      <c r="B100" s="38" t="s">
        <v>132</v>
      </c>
      <c r="C100" s="38" t="s">
        <v>41</v>
      </c>
      <c r="D100" s="37">
        <v>0.95399999999999996</v>
      </c>
      <c r="F100" s="23"/>
    </row>
    <row r="101" spans="2:6" hidden="1" x14ac:dyDescent="0.3">
      <c r="B101" s="38" t="s">
        <v>133</v>
      </c>
      <c r="C101" s="38" t="s">
        <v>34</v>
      </c>
      <c r="D101" s="37">
        <v>1.022</v>
      </c>
      <c r="F101" s="23"/>
    </row>
    <row r="102" spans="2:6" hidden="1" x14ac:dyDescent="0.3">
      <c r="B102" s="38" t="s">
        <v>134</v>
      </c>
      <c r="C102" s="38" t="s">
        <v>41</v>
      </c>
      <c r="D102" s="37">
        <v>0.95399999999999996</v>
      </c>
      <c r="F102" s="23"/>
    </row>
    <row r="103" spans="2:6" hidden="1" x14ac:dyDescent="0.3">
      <c r="B103" s="38" t="s">
        <v>135</v>
      </c>
      <c r="C103" s="38" t="s">
        <v>34</v>
      </c>
      <c r="D103" s="37">
        <v>1.022</v>
      </c>
      <c r="F103" s="23"/>
    </row>
    <row r="104" spans="2:6" hidden="1" x14ac:dyDescent="0.3">
      <c r="B104" s="38" t="s">
        <v>136</v>
      </c>
      <c r="C104" s="38" t="s">
        <v>32</v>
      </c>
      <c r="D104" s="37">
        <v>0.94899999999999995</v>
      </c>
      <c r="F104" s="23"/>
    </row>
    <row r="105" spans="2:6" hidden="1" x14ac:dyDescent="0.3">
      <c r="B105" s="38" t="s">
        <v>137</v>
      </c>
      <c r="C105" s="38" t="s">
        <v>47</v>
      </c>
      <c r="D105" s="37">
        <v>0.94099999999999995</v>
      </c>
      <c r="F105" s="23"/>
    </row>
    <row r="106" spans="2:6" hidden="1" x14ac:dyDescent="0.3">
      <c r="B106" s="38" t="s">
        <v>138</v>
      </c>
      <c r="C106" s="38" t="s">
        <v>36</v>
      </c>
      <c r="D106" s="38">
        <v>0.99299999999999999</v>
      </c>
      <c r="F106" s="23"/>
    </row>
    <row r="107" spans="2:6" hidden="1" x14ac:dyDescent="0.3">
      <c r="B107" s="38" t="s">
        <v>139</v>
      </c>
      <c r="C107" s="38" t="s">
        <v>32</v>
      </c>
      <c r="D107" s="37">
        <v>0.94899999999999995</v>
      </c>
      <c r="F107" s="23"/>
    </row>
    <row r="108" spans="2:6" hidden="1" x14ac:dyDescent="0.3">
      <c r="B108" s="38" t="s">
        <v>140</v>
      </c>
      <c r="C108" s="38" t="s">
        <v>45</v>
      </c>
      <c r="D108" s="37">
        <v>0.95299999999999996</v>
      </c>
      <c r="F108" s="23"/>
    </row>
    <row r="109" spans="2:6" x14ac:dyDescent="0.3">
      <c r="F109" s="23"/>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FAFE348E-76D9-4D39-8EE0-58D9955E0A0F}">
      <formula1>$B$10:$B$108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6A361-5F5E-4124-A389-C2CC7A56E6AF}">
  <dimension ref="A1:H34"/>
  <sheetViews>
    <sheetView workbookViewId="0">
      <selection activeCell="B23" sqref="B23"/>
    </sheetView>
  </sheetViews>
  <sheetFormatPr defaultRowHeight="14.4" x14ac:dyDescent="0.3"/>
  <cols>
    <col min="1" max="1" width="49.109375" customWidth="1"/>
    <col min="2" max="2" width="24.44140625" customWidth="1"/>
    <col min="3" max="3" width="15.21875" customWidth="1"/>
    <col min="4" max="4" width="22.88671875" customWidth="1"/>
    <col min="5" max="7" width="8.88671875" hidden="1" customWidth="1"/>
  </cols>
  <sheetData>
    <row r="1" spans="1:8" ht="15.6" x14ac:dyDescent="0.3">
      <c r="A1" s="39" t="s">
        <v>170</v>
      </c>
      <c r="B1" s="4"/>
      <c r="C1" s="4"/>
      <c r="D1" s="2"/>
      <c r="E1" s="21"/>
      <c r="F1" s="21"/>
      <c r="G1" s="85"/>
      <c r="H1" s="21"/>
    </row>
    <row r="2" spans="1:8" x14ac:dyDescent="0.3">
      <c r="A2" s="2"/>
      <c r="B2" s="2"/>
      <c r="C2" s="2"/>
      <c r="D2" s="2"/>
      <c r="E2" s="21"/>
      <c r="F2" s="21"/>
      <c r="G2" s="85"/>
      <c r="H2" s="21"/>
    </row>
    <row r="3" spans="1:8" x14ac:dyDescent="0.3">
      <c r="A3" s="8" t="s">
        <v>141</v>
      </c>
      <c r="B3" s="2"/>
      <c r="C3" s="2"/>
      <c r="D3" s="8" t="s">
        <v>142</v>
      </c>
      <c r="E3" s="21"/>
      <c r="F3" s="21"/>
      <c r="G3" s="85"/>
      <c r="H3" s="21"/>
    </row>
    <row r="4" spans="1:8" x14ac:dyDescent="0.3">
      <c r="A4" s="41" t="s">
        <v>171</v>
      </c>
      <c r="B4" s="7">
        <f>'Direct Staffing'!C26</f>
        <v>148.91878511999997</v>
      </c>
      <c r="C4" s="4"/>
      <c r="D4" s="43">
        <f>B4</f>
        <v>148.91878511999997</v>
      </c>
      <c r="E4" s="21"/>
      <c r="F4" s="21"/>
      <c r="G4" s="85"/>
      <c r="H4" s="21"/>
    </row>
    <row r="5" spans="1:8" x14ac:dyDescent="0.3">
      <c r="A5" s="2"/>
      <c r="B5" s="2"/>
      <c r="C5" s="2"/>
      <c r="D5" s="2"/>
      <c r="E5" s="21"/>
      <c r="F5" s="21"/>
      <c r="G5" s="85"/>
      <c r="H5" s="21"/>
    </row>
    <row r="6" spans="1:8" x14ac:dyDescent="0.3">
      <c r="A6" s="8" t="s">
        <v>143</v>
      </c>
      <c r="B6" s="2"/>
      <c r="C6" s="2"/>
      <c r="D6" s="2"/>
      <c r="E6" s="21"/>
      <c r="F6" s="21"/>
      <c r="G6" s="85"/>
      <c r="H6" s="21"/>
    </row>
    <row r="7" spans="1:8" x14ac:dyDescent="0.3">
      <c r="A7" s="41" t="s">
        <v>172</v>
      </c>
      <c r="B7" s="44">
        <v>0.155</v>
      </c>
      <c r="C7" s="4"/>
      <c r="D7" s="43">
        <f>B7*D4</f>
        <v>23.082411693599994</v>
      </c>
      <c r="E7" s="21"/>
      <c r="F7" s="21"/>
      <c r="G7" s="85"/>
      <c r="H7" s="21"/>
    </row>
    <row r="8" spans="1:8" x14ac:dyDescent="0.3">
      <c r="A8" s="2"/>
      <c r="B8" s="2"/>
      <c r="C8" s="2"/>
      <c r="D8" s="2"/>
      <c r="E8" s="21"/>
      <c r="F8" s="21"/>
      <c r="G8" s="85"/>
      <c r="H8" s="21"/>
    </row>
    <row r="9" spans="1:8" x14ac:dyDescent="0.3">
      <c r="A9" s="8" t="s">
        <v>144</v>
      </c>
      <c r="B9" s="2"/>
      <c r="C9" s="2"/>
      <c r="D9" s="2"/>
      <c r="E9" s="21"/>
      <c r="F9" s="21"/>
      <c r="G9" s="85"/>
      <c r="H9" s="21"/>
    </row>
    <row r="10" spans="1:8" x14ac:dyDescent="0.3">
      <c r="A10" s="41" t="s">
        <v>145</v>
      </c>
      <c r="B10" s="45">
        <v>0.23599999999999999</v>
      </c>
      <c r="C10" s="43"/>
      <c r="D10" s="43">
        <f>B10*(D4+D7)</f>
        <v>40.592282448009591</v>
      </c>
      <c r="E10" s="21"/>
      <c r="F10" s="21"/>
      <c r="G10" s="85"/>
      <c r="H10" s="21"/>
    </row>
    <row r="11" spans="1:8" x14ac:dyDescent="0.3">
      <c r="A11" s="2"/>
      <c r="B11" s="2"/>
      <c r="C11" s="2"/>
      <c r="D11" s="2"/>
      <c r="E11" s="21"/>
      <c r="F11" s="21"/>
      <c r="G11" s="85"/>
      <c r="H11" s="21"/>
    </row>
    <row r="12" spans="1:8" x14ac:dyDescent="0.3">
      <c r="A12" s="8" t="s">
        <v>146</v>
      </c>
      <c r="B12" s="2"/>
      <c r="C12" s="2"/>
      <c r="D12" s="2"/>
      <c r="E12" s="21"/>
      <c r="F12" s="21"/>
      <c r="G12" s="85"/>
      <c r="H12" s="21"/>
    </row>
    <row r="13" spans="1:8" x14ac:dyDescent="0.3">
      <c r="A13" s="46" t="s">
        <v>147</v>
      </c>
      <c r="B13" s="47">
        <v>4.7E-2</v>
      </c>
      <c r="C13" s="4"/>
      <c r="D13" s="48">
        <f>(D4+D7+D10)*B13</f>
        <v>9.9918935252956498</v>
      </c>
      <c r="E13" s="21"/>
      <c r="F13" s="21" t="s">
        <v>173</v>
      </c>
      <c r="G13" s="85"/>
      <c r="H13" s="21"/>
    </row>
    <row r="14" spans="1:8" x14ac:dyDescent="0.3">
      <c r="A14" s="2"/>
      <c r="B14" s="2"/>
      <c r="C14" s="2"/>
      <c r="D14" s="2"/>
      <c r="E14" s="21"/>
      <c r="F14" s="21">
        <v>0.01</v>
      </c>
      <c r="G14" s="85"/>
      <c r="H14" s="21"/>
    </row>
    <row r="15" spans="1:8" x14ac:dyDescent="0.3">
      <c r="A15" s="8" t="s">
        <v>148</v>
      </c>
      <c r="B15" s="2"/>
      <c r="C15" s="2"/>
      <c r="D15" s="2"/>
      <c r="E15" s="21"/>
      <c r="F15" s="62" t="e">
        <f>(D23*0.01)+D23</f>
        <v>#VALUE!</v>
      </c>
      <c r="G15" s="85"/>
      <c r="H15" s="21"/>
    </row>
    <row r="16" spans="1:8" x14ac:dyDescent="0.3">
      <c r="A16" s="41" t="s">
        <v>149</v>
      </c>
      <c r="B16" s="49">
        <v>0.23250000000000001</v>
      </c>
      <c r="C16" s="43"/>
      <c r="D16" s="43">
        <f>E16-(D4+D10+D7+D13)</f>
        <v>67.42814224489311</v>
      </c>
      <c r="E16" s="62">
        <f>(D4+D10+D7+D13)/(1-B16)</f>
        <v>290.01351503179831</v>
      </c>
      <c r="F16" s="21" t="s">
        <v>174</v>
      </c>
      <c r="G16" s="85"/>
      <c r="H16" s="21"/>
    </row>
    <row r="17" spans="1:8" x14ac:dyDescent="0.3">
      <c r="A17" s="21"/>
      <c r="B17" s="50"/>
      <c r="C17" s="43"/>
      <c r="D17" s="43"/>
      <c r="E17" s="21"/>
      <c r="F17" s="21"/>
      <c r="G17" s="85"/>
      <c r="H17" s="21"/>
    </row>
    <row r="18" spans="1:8" x14ac:dyDescent="0.3">
      <c r="A18" s="51" t="s">
        <v>150</v>
      </c>
      <c r="B18" s="52"/>
      <c r="C18" s="53"/>
      <c r="D18" s="53"/>
      <c r="E18" s="21"/>
      <c r="F18" s="21"/>
      <c r="G18" s="86"/>
      <c r="H18" s="21"/>
    </row>
    <row r="19" spans="1:8" x14ac:dyDescent="0.3">
      <c r="A19" s="55" t="s">
        <v>151</v>
      </c>
      <c r="B19" s="56" t="str">
        <f>'Regional Variance Factor'!B7</f>
        <v>-</v>
      </c>
      <c r="C19" s="54"/>
      <c r="D19" s="57" t="str">
        <f>IF((B19&lt;&gt;"-"),((E16*B19)-E16),"Select County")</f>
        <v>Select County</v>
      </c>
      <c r="E19" s="21"/>
      <c r="F19" s="21"/>
      <c r="G19" s="60"/>
      <c r="H19" s="61"/>
    </row>
    <row r="20" spans="1:8" hidden="1" x14ac:dyDescent="0.3">
      <c r="A20" s="21"/>
      <c r="B20" s="50"/>
      <c r="C20" s="43"/>
      <c r="D20" s="42"/>
      <c r="E20" s="21"/>
      <c r="F20" s="87">
        <v>5.0000000000000001E-4</v>
      </c>
      <c r="G20" s="85"/>
      <c r="H20" s="61"/>
    </row>
    <row r="21" spans="1:8" hidden="1" x14ac:dyDescent="0.3">
      <c r="A21" s="58" t="s">
        <v>152</v>
      </c>
      <c r="B21" s="7" t="str">
        <f>IF((B19&lt;&gt;"-"),F23-D23,"-")</f>
        <v>-</v>
      </c>
      <c r="C21" s="21"/>
      <c r="D21" s="84"/>
      <c r="E21" s="21"/>
      <c r="F21" s="62" t="e">
        <f>(F15*0.05)+F15</f>
        <v>#VALUE!</v>
      </c>
      <c r="G21" s="85"/>
      <c r="H21" s="21"/>
    </row>
    <row r="22" spans="1:8" x14ac:dyDescent="0.3">
      <c r="A22" s="21"/>
      <c r="B22" s="50"/>
      <c r="C22" s="43"/>
      <c r="D22" s="42"/>
      <c r="E22" s="21"/>
      <c r="F22" s="88">
        <v>42186</v>
      </c>
      <c r="G22" s="85"/>
      <c r="H22" s="21"/>
    </row>
    <row r="23" spans="1:8" x14ac:dyDescent="0.3">
      <c r="A23" s="58" t="s">
        <v>175</v>
      </c>
      <c r="B23" s="7" t="str">
        <f>IF((B19&lt;&gt;"-"),D23,"Select County")</f>
        <v>Select County</v>
      </c>
      <c r="C23" s="21"/>
      <c r="D23" s="84" t="str">
        <f>IF((B19&lt;&gt;"-"),E16+D19,"Select County")</f>
        <v>Select County</v>
      </c>
      <c r="E23" s="21"/>
      <c r="F23" s="62" t="e">
        <f>(F21*0.01)+F21</f>
        <v>#VALUE!</v>
      </c>
      <c r="G23" s="85"/>
      <c r="H23" s="21"/>
    </row>
    <row r="24" spans="1:8" x14ac:dyDescent="0.3">
      <c r="A24" s="2"/>
      <c r="B24" s="2"/>
      <c r="C24" s="2"/>
      <c r="D24" s="40"/>
      <c r="E24" s="21"/>
      <c r="F24" s="21"/>
      <c r="G24" s="85"/>
      <c r="H24" s="21"/>
    </row>
    <row r="25" spans="1:8" x14ac:dyDescent="0.3">
      <c r="A25" s="4"/>
      <c r="B25" s="4"/>
      <c r="C25" s="4"/>
      <c r="D25" s="4"/>
      <c r="E25" s="40"/>
      <c r="F25" s="40"/>
      <c r="G25" s="4"/>
      <c r="H25" s="21"/>
    </row>
    <row r="26" spans="1:8" x14ac:dyDescent="0.3">
      <c r="A26" s="4"/>
      <c r="B26" s="4"/>
      <c r="C26" s="2"/>
      <c r="D26" s="21"/>
      <c r="E26" s="40"/>
      <c r="F26" s="40"/>
      <c r="G26" s="40"/>
      <c r="H26" s="21"/>
    </row>
    <row r="27" spans="1:8" x14ac:dyDescent="0.3">
      <c r="A27" s="4"/>
      <c r="B27" s="4"/>
      <c r="C27" s="4"/>
      <c r="D27" s="21"/>
      <c r="E27" s="40"/>
      <c r="F27" s="40"/>
      <c r="G27" s="40"/>
      <c r="H27" s="21"/>
    </row>
    <row r="28" spans="1:8" x14ac:dyDescent="0.3">
      <c r="A28" s="4"/>
      <c r="B28" s="4"/>
      <c r="C28" s="4"/>
      <c r="D28" s="21"/>
      <c r="E28" s="40"/>
      <c r="F28" s="40"/>
      <c r="G28" s="40"/>
      <c r="H28" s="21"/>
    </row>
    <row r="29" spans="1:8" x14ac:dyDescent="0.3">
      <c r="A29" s="4"/>
      <c r="B29" s="4"/>
      <c r="C29" s="4"/>
      <c r="D29" s="21"/>
      <c r="E29" s="40"/>
      <c r="F29" s="40"/>
      <c r="G29" s="40"/>
      <c r="H29" s="21"/>
    </row>
    <row r="30" spans="1:8" x14ac:dyDescent="0.3">
      <c r="A30" s="4"/>
      <c r="B30" s="4"/>
      <c r="C30" s="4"/>
      <c r="D30" s="21"/>
      <c r="E30" s="40"/>
      <c r="F30" s="40"/>
      <c r="G30" s="40"/>
      <c r="H30" s="21"/>
    </row>
    <row r="31" spans="1:8" x14ac:dyDescent="0.3">
      <c r="A31" s="4"/>
      <c r="B31" s="4"/>
      <c r="C31" s="4"/>
      <c r="D31" s="21"/>
      <c r="E31" s="40"/>
      <c r="F31" s="40"/>
      <c r="G31" s="40"/>
      <c r="H31" s="21"/>
    </row>
    <row r="32" spans="1:8" x14ac:dyDescent="0.3">
      <c r="A32" s="4"/>
      <c r="B32" s="4"/>
      <c r="C32" s="4"/>
      <c r="D32" s="21"/>
      <c r="E32" s="40"/>
      <c r="F32" s="40"/>
      <c r="G32" s="40"/>
      <c r="H32" s="21"/>
    </row>
    <row r="33" spans="1:8" x14ac:dyDescent="0.3">
      <c r="A33" s="4"/>
      <c r="B33" s="4"/>
      <c r="C33" s="4"/>
      <c r="D33" s="21"/>
      <c r="E33" s="40"/>
      <c r="F33" s="40"/>
      <c r="G33" s="40"/>
      <c r="H33" s="21"/>
    </row>
    <row r="34" spans="1:8" x14ac:dyDescent="0.3">
      <c r="A34" s="4"/>
      <c r="B34" s="4"/>
      <c r="C34" s="4"/>
      <c r="D34" s="21"/>
      <c r="E34" s="40"/>
      <c r="F34" s="40"/>
      <c r="G34" s="40"/>
      <c r="H34" s="21"/>
    </row>
  </sheetData>
  <dataValidations count="16">
    <dataValidation allowBlank="1" showInputMessage="1" showErrorMessage="1" prompt="Budget Neutrality Rate" sqref="B18" xr:uid="{221668EA-017E-46C2-A9F5-A31DAED9BE4C}"/>
    <dataValidation allowBlank="1" showInputMessage="1" showErrorMessage="1" prompt="Unit Regional Variance formula is Unit Rate multiplied by the appropriate Regional Variance Factor" sqref="B19" xr:uid="{87A33DFE-6BEF-4364-B7CA-3D191B87DD9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xr:uid="{A2FF0A0E-2384-4FE1-9FDE-631E2D8F3EB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xr:uid="{21BD8086-3981-43A2-8D48-B8F001F81413}"/>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xr:uid="{EBFDC839-2E85-464B-888F-E56819BC396B}"/>
    <dataValidation allowBlank="1" showInputMessage="1" showErrorMessage="1" prompt="Total Program Related Expenses Percentage formula is equal to Total Program Related Expenses Percent from Program Related Expenses sheet" sqref="B22 B16:B17 B20" xr:uid="{12943BA5-40CE-4E9B-AFE4-1EFD27688DBF}"/>
    <dataValidation allowBlank="1" showInputMessage="1" showErrorMessage="1" prompt="Client Programming and Supports Rate Calculation formula is (Direct Staffing Rate + Program Support Rate + Employee Related Expenses Rate) times Client Programming and Supports Standard" sqref="D13" xr:uid="{0363675F-C120-4C20-BF9A-3552D2E95003}"/>
    <dataValidation allowBlank="1" showInputMessage="1" showErrorMessage="1" prompt="Client Programming and Supports Standard formula is equal to Client Programming and Supports Percent from Client Programming &amp; Supports sheet" sqref="B13" xr:uid="{85CD8B47-E076-4DF3-AEB1-EAF18FC55C3C}"/>
    <dataValidation allowBlank="1" showInputMessage="1" showErrorMessage="1" prompt="Employee Related Expenses Rate Calculation formula is Total Benefit Percentage times (Direct Staffing Rate + Program Support Rate)" sqref="D10" xr:uid="{2D6521F1-BD7F-46F2-928C-70E35D758D67}"/>
    <dataValidation allowBlank="1" showInputMessage="1" showErrorMessage="1" prompt="Total Benefit Percentage formula is Total Employee Related Expense Percentage from Emp. Related Exp. sheet" sqref="B10" xr:uid="{68FBEEEE-B064-4595-A154-6436B9702A64}"/>
    <dataValidation allowBlank="1" showInputMessage="1" showErrorMessage="1" prompt="Program Support Rate Calculation formula is Program Support Hourly Standard times Direct Staffing Rate" sqref="D7" xr:uid="{14FF563D-F581-44BD-9367-6E5BF9E4E3CF}"/>
    <dataValidation allowBlank="1" showInputMessage="1" showErrorMessage="1" prompt="Program Support Hourly Standard formula is equal to Total Hourly Program Support Percentage from Program Plan Support sheet" sqref="B7" xr:uid="{0240CFAA-879F-444A-AE22-2FCD5A726792}"/>
    <dataValidation allowBlank="1" showInputMessage="1" showErrorMessage="1" prompt="Direct Staffing Rate Calculation formula is equal to Total Costs for Staffing per Hour" sqref="D4" xr:uid="{5702F41B-AD99-46E7-8B60-0FFB656A5D6C}"/>
    <dataValidation allowBlank="1" showInputMessage="1" showErrorMessage="1" prompt="Total Costs for Staffing per Hour formula is equal to Total Individual Staffing Amount from Direct Staffing sheet" sqref="B4" xr:uid="{BCFA8F90-E4B8-44AA-A048-D53A59E5064D}"/>
    <dataValidation allowBlank="1" showInputMessage="1" showErrorMessage="1" prompt="INSERT MATT'S EXPLANATION HERE" sqref="B21" xr:uid="{D636E6A7-F525-4EE2-901C-FC2A96E49FD5}"/>
    <dataValidation allowBlank="1" showInputMessage="1" showErrorMessage="1" prompt="Hourly Rate formula is equal to Hourly Rate Calculation" sqref="B23" xr:uid="{E1D780EE-1B73-47BB-B2B2-A58556ABF7B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Direct Staffing</vt:lpstr>
      <vt:lpstr>Regional Variance Factor</vt:lpstr>
      <vt:lpstr>Home and Community Support FW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2021-07-21T17:00:15Z</dcterms:created>
  <dcterms:modified xsi:type="dcterms:W3CDTF">2021-08-02T20:23:47Z</dcterms:modified>
</cp:coreProperties>
</file>