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RM-FILE03\RedirectedFolders\kbence\My Documents\_H Drive Backup\2022 Rate Increase Modeling\"/>
    </mc:Choice>
  </mc:AlternateContent>
  <xr:revisionPtr revIDLastSave="0" documentId="13_ncr:1_{D79AD9FD-CA8F-44CE-B591-8066D3AC9533}" xr6:coauthVersionLast="46" xr6:coauthVersionMax="46" xr10:uidLastSave="{00000000-0000-0000-0000-000000000000}"/>
  <bookViews>
    <workbookView xWindow="228" yWindow="1008" windowWidth="22764" windowHeight="11580" xr2:uid="{8C4C932B-AF0B-4F9C-8791-0E9CB6098977}"/>
  </bookViews>
  <sheets>
    <sheet name="Disclaimer" sheetId="8" r:id="rId1"/>
    <sheet name="Direct Staffing" sheetId="1" r:id="rId2"/>
    <sheet name="Transportation" sheetId="3" r:id="rId3"/>
    <sheet name="Regional Variance Factor" sheetId="6" r:id="rId4"/>
    <sheet name="Res Family Basic Rate Totals"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C6" i="3"/>
  <c r="B16" i="7"/>
  <c r="B13" i="7" l="1"/>
  <c r="D16" i="7" l="1"/>
  <c r="D13" i="7"/>
  <c r="B7" i="6"/>
  <c r="B22" i="7" s="1"/>
  <c r="B42" i="7" s="1"/>
  <c r="B5" i="6"/>
  <c r="C12" i="3"/>
  <c r="C13" i="3" s="1"/>
  <c r="E59" i="1"/>
  <c r="E55" i="1"/>
  <c r="D50" i="1"/>
  <c r="E50" i="1" s="1"/>
  <c r="E38" i="1"/>
  <c r="C30" i="1"/>
  <c r="D46" i="1" s="1"/>
  <c r="E46" i="1" s="1"/>
  <c r="D22" i="1"/>
  <c r="D18" i="1"/>
  <c r="C6" i="1"/>
  <c r="C34" i="1" s="1"/>
  <c r="E34" i="1" s="1"/>
  <c r="B26" i="1" l="1"/>
  <c r="E26" i="1" s="1"/>
  <c r="A30" i="1" s="1"/>
  <c r="D30" i="1" s="1"/>
  <c r="C10" i="1"/>
  <c r="E10" i="1" s="1"/>
  <c r="A14" i="1" s="1"/>
  <c r="D14" i="1" s="1"/>
  <c r="F63" i="1" s="1"/>
  <c r="F64" i="1" s="1"/>
  <c r="C68" i="1" s="1"/>
  <c r="B4" i="7" s="1"/>
  <c r="C42" i="1"/>
  <c r="E42" i="1" s="1"/>
  <c r="B44" i="7"/>
  <c r="D24" i="7"/>
  <c r="B24" i="7" s="1"/>
  <c r="B29" i="7"/>
  <c r="B32" i="7"/>
  <c r="B34" i="7"/>
  <c r="B37" i="7"/>
  <c r="B39" i="7"/>
  <c r="D22" i="7"/>
  <c r="C71" i="1" l="1"/>
  <c r="B7" i="7" s="1"/>
  <c r="D7" i="7" s="1"/>
  <c r="D10" i="7" l="1"/>
  <c r="D4" i="7"/>
  <c r="E19" i="7" s="1"/>
  <c r="D19" i="7" s="1"/>
</calcChain>
</file>

<file path=xl/sharedStrings.xml><?xml version="1.0" encoding="utf-8"?>
<sst xmlns="http://schemas.openxmlformats.org/spreadsheetml/2006/main" count="350" uniqueCount="224">
  <si>
    <t>Direct Staffing</t>
  </si>
  <si>
    <t>Rate Calculation:</t>
  </si>
  <si>
    <t>Total costs for individual and shared staffing</t>
  </si>
  <si>
    <t>Remote Shared Staffing</t>
  </si>
  <si>
    <t>Total costs for remote shared staffing</t>
  </si>
  <si>
    <t>Employee Related Expenses</t>
  </si>
  <si>
    <t>Total Benefit Percentage</t>
  </si>
  <si>
    <t>Transportation</t>
  </si>
  <si>
    <t>Transportation Standard Included</t>
  </si>
  <si>
    <t>Client programming &amp; supports</t>
  </si>
  <si>
    <t>Program Related Expenses</t>
  </si>
  <si>
    <t>Total Program Related Expenses Percentage</t>
  </si>
  <si>
    <t>Regional Variance</t>
  </si>
  <si>
    <t>Regional Variance Factor</t>
  </si>
  <si>
    <t>Daily Rate</t>
  </si>
  <si>
    <t>Budget Neutrality Factor</t>
  </si>
  <si>
    <t>Daily Budget Neutrality</t>
  </si>
  <si>
    <t>-</t>
  </si>
  <si>
    <t>4/1/2014 COLA</t>
  </si>
  <si>
    <t>Cost of Living Adjustment</t>
  </si>
  <si>
    <t>Post 4/1/14 COLA Total Daily Rate</t>
  </si>
  <si>
    <t>7/1/2014 COLA</t>
  </si>
  <si>
    <t>Post 7/1/14 COLA Total Daily Rate</t>
  </si>
  <si>
    <t>7/1/2015 COLA</t>
  </si>
  <si>
    <t>Post 7/1/15 COLA Total Daily Rate</t>
  </si>
  <si>
    <t>Step 1: Select County of Residence</t>
  </si>
  <si>
    <t>County of Residence</t>
  </si>
  <si>
    <t>Select County</t>
  </si>
  <si>
    <t>Region</t>
  </si>
  <si>
    <t>RVF</t>
  </si>
  <si>
    <t>COR Lead Agency</t>
  </si>
  <si>
    <t xml:space="preserve">MSA Region </t>
  </si>
  <si>
    <t>Unspecified Region</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</si>
  <si>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</si>
  <si>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</si>
  <si>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</si>
  <si>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</si>
  <si>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</si>
  <si>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</si>
  <si>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</si>
  <si>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</si>
  <si>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</si>
  <si>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</si>
  <si>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</si>
  <si>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</si>
  <si>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</si>
  <si>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</si>
  <si>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</si>
  <si>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</si>
  <si>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</si>
  <si>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</si>
  <si>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</si>
  <si>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</si>
  <si>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</si>
  <si>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</si>
  <si>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</si>
  <si>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</si>
  <si>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</si>
  <si>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</si>
  <si>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</si>
  <si>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</si>
  <si>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</si>
  <si>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</si>
  <si>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</si>
  <si>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</si>
  <si>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</si>
  <si>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</si>
  <si>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</si>
  <si>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</si>
  <si>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</si>
  <si>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</si>
  <si>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</si>
  <si>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</si>
  <si>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</si>
  <si>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</si>
  <si>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</si>
  <si>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</si>
  <si>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</si>
  <si>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</si>
  <si>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</si>
  <si>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</si>
  <si>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</si>
  <si>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</si>
  <si>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</si>
  <si>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</si>
  <si>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</si>
  <si>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</si>
  <si>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</si>
  <si>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</si>
  <si>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</si>
  <si>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</si>
  <si>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</si>
  <si>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</si>
  <si>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</si>
  <si>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</si>
  <si>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</si>
  <si>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</si>
  <si>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</si>
  <si>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</si>
  <si>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</si>
  <si>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</si>
  <si>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</si>
  <si>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</si>
  <si>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</si>
  <si>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</si>
  <si>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</si>
  <si>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</si>
  <si>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</si>
  <si>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</si>
  <si>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</si>
  <si>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</si>
  <si>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</si>
  <si>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</si>
  <si>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</si>
  <si>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</si>
  <si>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</si>
  <si>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</si>
  <si>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</si>
  <si>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</si>
  <si>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</si>
  <si>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</si>
  <si>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</si>
  <si>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</si>
  <si>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</si>
  <si>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</si>
  <si>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</si>
  <si>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</si>
  <si>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</si>
  <si>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</si>
  <si>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</si>
  <si>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</si>
  <si>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</si>
  <si>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</si>
  <si>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</si>
  <si>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</si>
  <si>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</si>
  <si>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</si>
  <si>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</si>
  <si>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</si>
  <si>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</si>
  <si>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</si>
  <si>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</si>
  <si>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</si>
  <si>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Step 1. Add annual individual transportation standard</t>
  </si>
  <si>
    <t>Transportation Options</t>
  </si>
  <si>
    <t>Transportation Standard</t>
  </si>
  <si>
    <t>No transportation</t>
  </si>
  <si>
    <t xml:space="preserve">**Note: standard = federal mileage rates * miles per year </t>
  </si>
  <si>
    <t>Step 3. Calculate total annual transportation dollars</t>
  </si>
  <si>
    <t>Total Transportation $</t>
  </si>
  <si>
    <t>Step 1. Determine wage for direct care worker</t>
  </si>
  <si>
    <t>Competitive Workforce Factor (CWF)</t>
  </si>
  <si>
    <t>Total wage per hour of service</t>
  </si>
  <si>
    <r>
      <t xml:space="preserve">Step 2. Add hours for </t>
    </r>
    <r>
      <rPr>
        <b/>
        <sz val="10"/>
        <color indexed="8"/>
        <rFont val="Arial"/>
        <family val="2"/>
      </rPr>
      <t>SHARED DAYTIME</t>
    </r>
    <r>
      <rPr>
        <b/>
        <sz val="10"/>
        <rFont val="Arial"/>
        <family val="2"/>
      </rPr>
      <t xml:space="preserve"> On-Site Awake staff</t>
    </r>
  </si>
  <si>
    <t>Staff Type</t>
  </si>
  <si>
    <t>Hours per Day</t>
  </si>
  <si>
    <t>Amount per Day</t>
  </si>
  <si>
    <t>Total Daytime Shared Staffing</t>
  </si>
  <si>
    <t>Step 3. Enter Number of Residents</t>
  </si>
  <si>
    <t>Total Shared Staffing Daytime Amount</t>
  </si>
  <si>
    <t># of Residents</t>
  </si>
  <si>
    <t>Total individual amount for daytime awake shared staffing</t>
  </si>
  <si>
    <r>
      <t xml:space="preserve">Step 4. Add hours </t>
    </r>
    <r>
      <rPr>
        <b/>
        <sz val="10"/>
        <color indexed="8"/>
        <rFont val="Arial"/>
        <family val="2"/>
      </rPr>
      <t>for SHARED OVERNIGHT staff</t>
    </r>
  </si>
  <si>
    <t>Wage</t>
  </si>
  <si>
    <t>Hours per Day of Shared Overnight Staff</t>
  </si>
  <si>
    <t>Total individual amount for overnight shared staffing</t>
  </si>
  <si>
    <t>Total Overnight Shared Staffing</t>
  </si>
  <si>
    <t>Step 5. Add staffing customization for individuals who require SHARED AWAKE OVERNIGHT staff</t>
  </si>
  <si>
    <t>YES</t>
  </si>
  <si>
    <t>Does the individual require SHARED AWAKE overnight staff?</t>
  </si>
  <si>
    <t xml:space="preserve">Total # of Residents Requiring Shared Awake Overnight Staff </t>
  </si>
  <si>
    <t>Total Awake Overnight Customization per Day</t>
  </si>
  <si>
    <t>NO</t>
  </si>
  <si>
    <t>Step 6. Add hours for SHARED REMOTE Staff</t>
  </si>
  <si>
    <t>Remote Shared Staff</t>
  </si>
  <si>
    <t>Step 7. Enter number of individuals who recieve remote shared staff</t>
  </si>
  <si>
    <t>Total Remote Shared Staff Amount</t>
  </si>
  <si>
    <t>Total individual amount for Remote Shared Staff</t>
  </si>
  <si>
    <t xml:space="preserve">Step 8. Add hours for INDIVIDUAL on-site awake staff </t>
  </si>
  <si>
    <t xml:space="preserve">On-site Primary Staff/Awake Hours </t>
  </si>
  <si>
    <t xml:space="preserve">Step 9. Add hours for INDIVIDUAL on-site asleep staff </t>
  </si>
  <si>
    <t>Asleep Staff</t>
  </si>
  <si>
    <t>Step 10. Add hours for INDIVIDUAL REMOTE Hours</t>
  </si>
  <si>
    <t>Individual Remote Staff</t>
  </si>
  <si>
    <t>Direct Care Supervision</t>
  </si>
  <si>
    <t>Supervision Percent</t>
  </si>
  <si>
    <t>Amount Per Day</t>
  </si>
  <si>
    <t>Staffing Customization Options</t>
  </si>
  <si>
    <t>Add-on $</t>
  </si>
  <si>
    <t>Add-on Choice</t>
  </si>
  <si>
    <t>Total DCS Hours per Day</t>
  </si>
  <si>
    <t>Staffing Customization amount per Day</t>
  </si>
  <si>
    <t>No Customization</t>
  </si>
  <si>
    <t>Deaf or hard of hearing</t>
  </si>
  <si>
    <t>Percentage of direct care to cover relief staffing</t>
  </si>
  <si>
    <t>Dollar Amount</t>
  </si>
  <si>
    <t>Percentage for Direct  Staffing</t>
  </si>
  <si>
    <t>Total dollars for relief staffing</t>
  </si>
  <si>
    <t xml:space="preserve">TOTAL STAFFING </t>
  </si>
  <si>
    <t xml:space="preserve">Total staffing </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</si>
  <si>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</si>
  <si>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</si>
  <si>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</si>
  <si>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</si>
  <si>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</si>
  <si>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14. Calculate Total Staffing</t>
  </si>
  <si>
    <t>Step 15. Calculate Remote Staff</t>
  </si>
  <si>
    <t>FRAMEWORK FOR Residential Support Services Family Basic</t>
  </si>
  <si>
    <t>Final Daily Rate</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</si>
  <si>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</si>
  <si>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</si>
  <si>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July 19, 2021, federal approval has not been granted.</t>
  </si>
  <si>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</si>
  <si>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</si>
  <si>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</si>
  <si>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</si>
  <si>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Family Residential Servces', made available by the Minnesota Department of Human Services, as an example. </t>
    </r>
  </si>
  <si>
    <t>Base hourly wage (est.)</t>
  </si>
  <si>
    <t>Direct Care Supervision (est.)</t>
  </si>
  <si>
    <t>RN (est.)</t>
  </si>
  <si>
    <t>LPN (est.)</t>
  </si>
  <si>
    <t>Standard vehicle (est.)</t>
  </si>
  <si>
    <t>Adapted vehicle with lift  (est.)</t>
  </si>
  <si>
    <t>Total Program Support Annual Standard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</si>
</sst>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i/>
      <sz val="12"/>
      <name val="Arial"/>
      <family val="2"/>
    </font>
    <font>
      <sz val="10"/>
      <color indexed="9"/>
      <name val="Arial"/>
      <family val="2"/>
    </font>
    <font>
      <sz val="10"/>
      <color theme="0"/>
      <name val="Arial"/>
      <family val="2"/>
    </font>
    <font>
      <b/>
      <sz val="10"/>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b/>
      <sz val="10"/>
      <color indexed="8"/>
      <name val="Arial"/>
      <family val="2"/>
    </font>
    <font>
      <b/>
      <sz val="10"/>
      <color theme="1"/>
      <name val="Arial"/>
      <family val="2"/>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77111117893"/>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0" fontId="13" fillId="0" borderId="0" applyNumberFormat="0" applyFill="0" applyBorder="0" applyAlignment="0" applyProtection="0"/>
  </cellStyleXfs>
  <cellXfs count="195">
    <xf numFmtId="0" fontId="0" fillId="0" borderId="0" xfId="0"/>
    <xf numFmtId="0" fontId="3" fillId="2" borderId="0" xfId="0" applyFont="1" applyFill="1"/>
    <xf numFmtId="0" fontId="4" fillId="2" borderId="0" xfId="0" applyFont="1"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7" fillId="2" borderId="1" xfId="0" applyFont="1" applyFill="1" applyBorder="1"/>
    <xf numFmtId="44" fontId="0" fillId="2" borderId="0" xfId="0" applyNumberFormat="1" applyFill="1"/>
    <xf numFmtId="10" fontId="7" fillId="2" borderId="2" xfId="0" applyNumberFormat="1" applyFont="1" applyFill="1" applyBorder="1"/>
    <xf numFmtId="10" fontId="7" fillId="2" borderId="2" xfId="2" applyNumberFormat="1" applyFont="1" applyFill="1" applyBorder="1" applyAlignment="1">
      <alignment vertical="top"/>
    </xf>
    <xf numFmtId="10" fontId="7" fillId="2" borderId="0" xfId="2" applyNumberFormat="1" applyFont="1" applyFill="1" applyBorder="1" applyAlignment="1">
      <alignment vertical="top"/>
    </xf>
    <xf numFmtId="0" fontId="6" fillId="3" borderId="0" xfId="0" applyFont="1" applyFill="1"/>
    <xf numFmtId="164" fontId="7" fillId="0" borderId="0" xfId="2" applyNumberFormat="1" applyFont="1" applyFill="1" applyProtection="1"/>
    <xf numFmtId="44" fontId="8" fillId="3" borderId="0" xfId="0" applyNumberFormat="1" applyFont="1" applyFill="1"/>
    <xf numFmtId="0" fontId="7" fillId="3" borderId="2" xfId="0" applyFont="1" applyFill="1" applyBorder="1"/>
    <xf numFmtId="10" fontId="7" fillId="4" borderId="2" xfId="2" applyNumberFormat="1" applyFont="1" applyFill="1" applyBorder="1"/>
    <xf numFmtId="0" fontId="8" fillId="3" borderId="0" xfId="0" applyFont="1" applyFill="1"/>
    <xf numFmtId="0" fontId="6" fillId="2" borderId="2" xfId="0" applyFont="1" applyFill="1" applyBorder="1"/>
    <xf numFmtId="0" fontId="6" fillId="2" borderId="0" xfId="0" applyFont="1" applyFill="1" applyProtection="1">
      <protection hidden="1"/>
    </xf>
    <xf numFmtId="164" fontId="6" fillId="0" borderId="0" xfId="2" applyNumberFormat="1" applyFont="1" applyFill="1" applyBorder="1" applyAlignment="1" applyProtection="1">
      <alignment horizontal="right"/>
      <protection hidden="1"/>
    </xf>
    <xf numFmtId="0" fontId="4" fillId="2" borderId="0" xfId="0" applyFont="1" applyFill="1" applyProtection="1">
      <protection hidden="1"/>
    </xf>
    <xf numFmtId="0" fontId="0" fillId="2" borderId="0" xfId="0" applyFill="1" applyProtection="1">
      <protection hidden="1"/>
    </xf>
    <xf numFmtId="0" fontId="5" fillId="2" borderId="0" xfId="0" applyFont="1" applyFill="1" applyProtection="1">
      <protection hidden="1"/>
    </xf>
    <xf numFmtId="0" fontId="7" fillId="2" borderId="2" xfId="0" applyFont="1" applyFill="1" applyBorder="1" applyProtection="1">
      <protection hidden="1"/>
    </xf>
    <xf numFmtId="44" fontId="7" fillId="2" borderId="2" xfId="0" applyNumberFormat="1" applyFont="1" applyFill="1" applyBorder="1"/>
    <xf numFmtId="164" fontId="6" fillId="0" borderId="0" xfId="2" applyNumberFormat="1" applyFont="1" applyFill="1" applyBorder="1" applyAlignment="1" applyProtection="1">
      <alignment horizontal="right"/>
    </xf>
    <xf numFmtId="0" fontId="7" fillId="2" borderId="2" xfId="0" applyFont="1" applyFill="1" applyBorder="1"/>
    <xf numFmtId="0" fontId="0" fillId="0" borderId="0" xfId="0" applyAlignment="1">
      <alignment horizontal="left"/>
    </xf>
    <xf numFmtId="0" fontId="7" fillId="5" borderId="1" xfId="0" applyFont="1" applyFill="1" applyBorder="1"/>
    <xf numFmtId="0" fontId="9" fillId="8" borderId="5" xfId="0" applyFont="1" applyFill="1" applyBorder="1" applyAlignment="1">
      <alignment vertical="center"/>
    </xf>
    <xf numFmtId="0" fontId="9" fillId="8" borderId="5" xfId="0" applyFont="1" applyFill="1" applyBorder="1" applyAlignment="1">
      <alignment horizontal="left" vertical="center"/>
    </xf>
    <xf numFmtId="0" fontId="10" fillId="7" borderId="5" xfId="0" applyFont="1" applyFill="1" applyBorder="1" applyAlignment="1">
      <alignment vertical="center"/>
    </xf>
    <xf numFmtId="0" fontId="10" fillId="7" borderId="5" xfId="0" quotePrefix="1" applyFont="1" applyFill="1" applyBorder="1" applyAlignment="1">
      <alignment horizontal="left" vertical="center"/>
    </xf>
    <xf numFmtId="0" fontId="10" fillId="0" borderId="5" xfId="0" applyFont="1" applyBorder="1" applyAlignment="1">
      <alignment vertical="center"/>
    </xf>
    <xf numFmtId="165" fontId="0" fillId="0" borderId="5" xfId="0" applyNumberFormat="1" applyBorder="1"/>
    <xf numFmtId="0" fontId="0" fillId="0" borderId="5" xfId="0" applyBorder="1" applyAlignment="1">
      <alignment vertical="top"/>
    </xf>
    <xf numFmtId="0" fontId="10" fillId="0" borderId="6" xfId="0" applyFont="1" applyBorder="1" applyAlignment="1">
      <alignment vertical="center"/>
    </xf>
    <xf numFmtId="0" fontId="0" fillId="0" borderId="6" xfId="0" applyBorder="1" applyAlignment="1">
      <alignment vertical="top"/>
    </xf>
    <xf numFmtId="165" fontId="0" fillId="0" borderId="6" xfId="0" applyNumberFormat="1" applyBorder="1"/>
    <xf numFmtId="0" fontId="0" fillId="7" borderId="2" xfId="0" applyFill="1" applyBorder="1"/>
    <xf numFmtId="165" fontId="0" fillId="7" borderId="2" xfId="0" applyNumberFormat="1" applyFill="1" applyBorder="1"/>
    <xf numFmtId="0" fontId="3" fillId="2" borderId="0" xfId="0" applyFont="1" applyFill="1" applyAlignment="1">
      <alignment horizontal="left"/>
    </xf>
    <xf numFmtId="0" fontId="6" fillId="2" borderId="0" xfId="0" applyFont="1" applyFill="1" applyAlignment="1">
      <alignment horizontal="left"/>
    </xf>
    <xf numFmtId="9" fontId="0" fillId="2" borderId="0" xfId="2" applyFont="1" applyFill="1"/>
    <xf numFmtId="9" fontId="0" fillId="5" borderId="4" xfId="2" applyFont="1" applyFill="1" applyBorder="1" applyAlignment="1">
      <alignment horizontal="center" wrapText="1"/>
    </xf>
    <xf numFmtId="0" fontId="0" fillId="2" borderId="0" xfId="0" applyFill="1" applyAlignment="1">
      <alignment wrapText="1"/>
    </xf>
    <xf numFmtId="167" fontId="0" fillId="2" borderId="0" xfId="1" applyNumberFormat="1" applyFont="1" applyFill="1" applyProtection="1"/>
    <xf numFmtId="0" fontId="6" fillId="2" borderId="0" xfId="3" applyFont="1" applyFill="1"/>
    <xf numFmtId="10" fontId="7" fillId="2" borderId="2" xfId="2" applyNumberFormat="1" applyFont="1" applyFill="1" applyBorder="1"/>
    <xf numFmtId="44" fontId="7" fillId="2" borderId="2" xfId="4" applyFont="1" applyFill="1" applyBorder="1"/>
    <xf numFmtId="0" fontId="7" fillId="7" borderId="0" xfId="0" applyFont="1" applyFill="1"/>
    <xf numFmtId="167" fontId="7" fillId="2" borderId="0" xfId="1" applyNumberFormat="1" applyFont="1" applyFill="1" applyProtection="1"/>
    <xf numFmtId="0" fontId="2" fillId="0" borderId="0" xfId="0" applyFont="1" applyAlignment="1">
      <alignment horizontal="center" wrapText="1"/>
    </xf>
    <xf numFmtId="167" fontId="7" fillId="5" borderId="2" xfId="1" applyNumberFormat="1" applyFont="1" applyFill="1" applyBorder="1" applyProtection="1"/>
    <xf numFmtId="0" fontId="1" fillId="0" borderId="0" xfId="0" applyFont="1" applyAlignment="1">
      <alignment horizontal="center" wrapText="1"/>
    </xf>
    <xf numFmtId="39" fontId="7" fillId="6" borderId="2" xfId="1" applyNumberFormat="1" applyFont="1" applyFill="1" applyBorder="1" applyAlignment="1" applyProtection="1">
      <alignment horizontal="right" vertical="top"/>
      <protection locked="0"/>
    </xf>
    <xf numFmtId="0" fontId="0" fillId="0" borderId="0" xfId="0" applyAlignment="1">
      <alignment horizontal="center"/>
    </xf>
    <xf numFmtId="0" fontId="7" fillId="5" borderId="9" xfId="0" applyFont="1" applyFill="1" applyBorder="1" applyAlignment="1">
      <alignment wrapText="1"/>
    </xf>
    <xf numFmtId="0" fontId="0" fillId="7" borderId="0" xfId="0" applyFill="1"/>
    <xf numFmtId="44" fontId="0" fillId="0" borderId="2" xfId="0" applyNumberFormat="1" applyBorder="1"/>
    <xf numFmtId="0" fontId="0" fillId="5" borderId="11" xfId="0" applyFill="1" applyBorder="1"/>
    <xf numFmtId="0" fontId="7" fillId="5" borderId="7" xfId="0" applyFont="1" applyFill="1" applyBorder="1"/>
    <xf numFmtId="167" fontId="7" fillId="5" borderId="7" xfId="1" applyNumberFormat="1" applyFont="1" applyFill="1" applyBorder="1" applyAlignment="1" applyProtection="1">
      <alignment wrapText="1"/>
    </xf>
    <xf numFmtId="0" fontId="8" fillId="0" borderId="1" xfId="0" applyFont="1" applyBorder="1"/>
    <xf numFmtId="44" fontId="7" fillId="0" borderId="2" xfId="0" applyNumberFormat="1" applyFont="1" applyBorder="1"/>
    <xf numFmtId="39" fontId="7" fillId="6" borderId="3" xfId="1" applyNumberFormat="1" applyFont="1" applyFill="1" applyBorder="1" applyAlignment="1" applyProtection="1">
      <alignment horizontal="right" vertical="top"/>
      <protection locked="0"/>
    </xf>
    <xf numFmtId="0" fontId="7" fillId="10" borderId="12" xfId="0" applyFont="1" applyFill="1" applyBorder="1" applyAlignment="1">
      <alignment wrapText="1"/>
    </xf>
    <xf numFmtId="0" fontId="7" fillId="6" borderId="2" xfId="0" applyFont="1" applyFill="1" applyBorder="1" applyAlignment="1" applyProtection="1">
      <alignment horizontal="center"/>
      <protection locked="0"/>
    </xf>
    <xf numFmtId="44" fontId="0" fillId="7" borderId="0" xfId="0" applyNumberFormat="1" applyFill="1"/>
    <xf numFmtId="0" fontId="0" fillId="7" borderId="0" xfId="0" applyFill="1" applyAlignment="1" applyProtection="1">
      <alignment horizontal="center"/>
      <protection locked="0"/>
    </xf>
    <xf numFmtId="44" fontId="0" fillId="7" borderId="0" xfId="0" applyNumberFormat="1" applyFill="1" applyAlignment="1">
      <alignment horizontal="left"/>
    </xf>
    <xf numFmtId="0" fontId="7" fillId="5" borderId="9" xfId="0" applyFont="1" applyFill="1" applyBorder="1"/>
    <xf numFmtId="0" fontId="7" fillId="5" borderId="2" xfId="0" applyFont="1" applyFill="1" applyBorder="1"/>
    <xf numFmtId="44" fontId="7" fillId="7" borderId="0" xfId="0" applyNumberFormat="1" applyFont="1" applyFill="1"/>
    <xf numFmtId="39" fontId="7" fillId="7" borderId="0" xfId="1" applyNumberFormat="1" applyFont="1" applyFill="1" applyBorder="1" applyAlignment="1" applyProtection="1">
      <alignment horizontal="right" vertical="top"/>
      <protection locked="0"/>
    </xf>
    <xf numFmtId="0" fontId="7" fillId="7" borderId="0" xfId="0" applyFont="1" applyFill="1" applyAlignment="1">
      <alignment horizontal="left"/>
    </xf>
    <xf numFmtId="0" fontId="0" fillId="7" borderId="0" xfId="0" applyFill="1" applyAlignment="1">
      <alignment horizontal="left"/>
    </xf>
    <xf numFmtId="0" fontId="4" fillId="7" borderId="0" xfId="0" applyFont="1" applyFill="1"/>
    <xf numFmtId="0" fontId="0" fillId="5" borderId="2" xfId="0" applyFill="1" applyBorder="1"/>
    <xf numFmtId="0" fontId="7" fillId="5" borderId="3" xfId="0" applyFont="1" applyFill="1" applyBorder="1"/>
    <xf numFmtId="9" fontId="7" fillId="2" borderId="1" xfId="2" applyFont="1" applyFill="1" applyBorder="1" applyAlignment="1" applyProtection="1"/>
    <xf numFmtId="9" fontId="1" fillId="2" borderId="1" xfId="2" applyFill="1" applyBorder="1" applyAlignment="1" applyProtection="1"/>
    <xf numFmtId="0" fontId="6" fillId="2" borderId="13" xfId="0" applyFont="1" applyFill="1" applyBorder="1"/>
    <xf numFmtId="167" fontId="7" fillId="7" borderId="0" xfId="1" applyNumberFormat="1" applyFont="1" applyFill="1" applyBorder="1" applyAlignment="1" applyProtection="1">
      <alignment horizontal="right" vertical="top"/>
    </xf>
    <xf numFmtId="167" fontId="7" fillId="5" borderId="2" xfId="1" applyNumberFormat="1" applyFont="1" applyFill="1" applyBorder="1" applyAlignment="1" applyProtection="1">
      <alignment horizontal="center" wrapText="1"/>
    </xf>
    <xf numFmtId="44" fontId="0" fillId="0" borderId="4" xfId="0" applyNumberFormat="1" applyBorder="1"/>
    <xf numFmtId="0" fontId="0" fillId="7" borderId="0" xfId="0" applyFill="1" applyAlignment="1">
      <alignment horizontal="center"/>
    </xf>
    <xf numFmtId="44" fontId="0" fillId="0" borderId="0" xfId="0" applyNumberFormat="1"/>
    <xf numFmtId="10" fontId="1" fillId="0" borderId="1" xfId="2" applyNumberFormat="1" applyFill="1" applyBorder="1" applyAlignment="1" applyProtection="1"/>
    <xf numFmtId="9" fontId="7" fillId="2" borderId="0" xfId="2" applyFont="1" applyFill="1" applyBorder="1" applyAlignment="1" applyProtection="1">
      <alignment horizontal="right"/>
    </xf>
    <xf numFmtId="9" fontId="1" fillId="2" borderId="0" xfId="2" applyFill="1" applyBorder="1" applyAlignment="1" applyProtection="1">
      <alignment horizontal="right"/>
    </xf>
    <xf numFmtId="0" fontId="0" fillId="2" borderId="0" xfId="0" applyFill="1" applyAlignment="1">
      <alignment horizontal="left"/>
    </xf>
    <xf numFmtId="167" fontId="7" fillId="2" borderId="0" xfId="1" applyNumberFormat="1" applyFont="1" applyFill="1" applyBorder="1" applyProtection="1"/>
    <xf numFmtId="44" fontId="6" fillId="7" borderId="2" xfId="0" applyNumberFormat="1" applyFont="1" applyFill="1" applyBorder="1"/>
    <xf numFmtId="44" fontId="6" fillId="0" borderId="2" xfId="0" applyNumberFormat="1" applyFont="1" applyBorder="1"/>
    <xf numFmtId="44" fontId="0" fillId="2" borderId="0" xfId="4" applyFont="1" applyFill="1" applyProtection="1"/>
    <xf numFmtId="44" fontId="7" fillId="0" borderId="2" xfId="4" applyFont="1" applyFill="1" applyBorder="1" applyAlignment="1" applyProtection="1">
      <alignment horizontal="right" vertical="top"/>
    </xf>
    <xf numFmtId="44" fontId="7" fillId="2" borderId="0" xfId="4" applyFont="1" applyFill="1" applyProtection="1"/>
    <xf numFmtId="44" fontId="7" fillId="5" borderId="2" xfId="4" applyFont="1" applyFill="1" applyBorder="1" applyProtection="1"/>
    <xf numFmtId="44" fontId="1" fillId="0" borderId="0" xfId="4" applyFont="1" applyAlignment="1">
      <alignment horizontal="center" wrapText="1"/>
    </xf>
    <xf numFmtId="44" fontId="0" fillId="0" borderId="0" xfId="4" applyFont="1" applyAlignment="1">
      <alignment horizontal="center"/>
    </xf>
    <xf numFmtId="44" fontId="7" fillId="0" borderId="2" xfId="4" applyFont="1" applyFill="1" applyBorder="1" applyAlignment="1" applyProtection="1"/>
    <xf numFmtId="0" fontId="7" fillId="7" borderId="2" xfId="1" applyNumberFormat="1" applyFont="1" applyFill="1" applyBorder="1" applyAlignment="1" applyProtection="1">
      <alignment horizontal="right" vertical="top"/>
      <protection locked="0"/>
    </xf>
    <xf numFmtId="44" fontId="7" fillId="7" borderId="0" xfId="4" applyFont="1" applyFill="1" applyBorder="1" applyAlignment="1" applyProtection="1">
      <alignment horizontal="right" vertical="top"/>
    </xf>
    <xf numFmtId="8" fontId="7" fillId="0" borderId="2" xfId="4" applyNumberFormat="1" applyFont="1" applyFill="1" applyBorder="1" applyAlignment="1" applyProtection="1">
      <alignment horizontal="right" vertical="top"/>
    </xf>
    <xf numFmtId="8" fontId="7" fillId="7" borderId="0" xfId="4" applyNumberFormat="1" applyFont="1" applyFill="1" applyBorder="1" applyAlignment="1" applyProtection="1">
      <alignment horizontal="right" vertical="top"/>
    </xf>
    <xf numFmtId="39" fontId="7" fillId="7" borderId="2" xfId="1" applyNumberFormat="1" applyFont="1" applyFill="1" applyBorder="1" applyAlignment="1" applyProtection="1">
      <alignment horizontal="right" vertical="top"/>
      <protection locked="0"/>
    </xf>
    <xf numFmtId="44" fontId="7" fillId="2" borderId="2" xfId="4" applyFill="1" applyBorder="1" applyProtection="1"/>
    <xf numFmtId="44" fontId="7" fillId="5" borderId="2" xfId="4" applyFont="1" applyFill="1" applyBorder="1" applyAlignment="1" applyProtection="1">
      <alignment horizontal="center" wrapText="1"/>
    </xf>
    <xf numFmtId="44" fontId="7" fillId="0" borderId="2" xfId="4" applyFont="1" applyFill="1" applyBorder="1" applyAlignment="1" applyProtection="1">
      <alignment horizontal="right"/>
    </xf>
    <xf numFmtId="44" fontId="7" fillId="6" borderId="7" xfId="4" applyFont="1" applyFill="1" applyBorder="1" applyAlignment="1" applyProtection="1">
      <alignment vertical="top"/>
      <protection locked="0"/>
    </xf>
    <xf numFmtId="44" fontId="7" fillId="6" borderId="9" xfId="4" applyFont="1" applyFill="1" applyBorder="1" applyAlignment="1" applyProtection="1">
      <alignment vertical="top"/>
    </xf>
    <xf numFmtId="44" fontId="7" fillId="0" borderId="2" xfId="4" applyFill="1" applyBorder="1" applyProtection="1"/>
    <xf numFmtId="44" fontId="7" fillId="0" borderId="0" xfId="4" applyFill="1" applyBorder="1" applyProtection="1"/>
    <xf numFmtId="166" fontId="0" fillId="5" borderId="2" xfId="4" applyNumberFormat="1" applyFont="1" applyFill="1" applyBorder="1" applyAlignment="1">
      <alignment horizontal="center" wrapText="1"/>
    </xf>
    <xf numFmtId="166" fontId="0" fillId="0" borderId="7" xfId="4" applyNumberFormat="1" applyFont="1" applyFill="1" applyBorder="1"/>
    <xf numFmtId="44" fontId="0" fillId="9" borderId="7" xfId="4" applyFont="1" applyFill="1" applyBorder="1" applyAlignment="1" applyProtection="1">
      <protection locked="0"/>
    </xf>
    <xf numFmtId="44" fontId="0" fillId="9" borderId="8" xfId="4" applyFont="1" applyFill="1" applyBorder="1" applyAlignment="1" applyProtection="1"/>
    <xf numFmtId="166" fontId="0" fillId="0" borderId="9" xfId="4" applyNumberFormat="1" applyFont="1" applyFill="1" applyBorder="1"/>
    <xf numFmtId="44" fontId="0" fillId="9" borderId="9" xfId="4" applyFont="1" applyFill="1" applyBorder="1" applyAlignment="1" applyProtection="1"/>
    <xf numFmtId="44" fontId="0" fillId="0" borderId="2" xfId="4" applyFont="1" applyFill="1" applyBorder="1"/>
    <xf numFmtId="44" fontId="6" fillId="0" borderId="2" xfId="4" applyFont="1" applyFill="1" applyBorder="1"/>
    <xf numFmtId="44" fontId="8" fillId="4" borderId="0" xfId="4" applyFont="1" applyFill="1"/>
    <xf numFmtId="44" fontId="0" fillId="2" borderId="0" xfId="4" applyFont="1" applyFill="1" applyBorder="1"/>
    <xf numFmtId="44" fontId="7" fillId="0" borderId="2" xfId="4" applyFont="1" applyFill="1" applyBorder="1" applyAlignment="1" applyProtection="1">
      <alignment horizontal="right"/>
      <protection hidden="1"/>
    </xf>
    <xf numFmtId="44" fontId="7" fillId="11" borderId="2" xfId="4" applyFont="1" applyFill="1" applyBorder="1" applyAlignment="1" applyProtection="1">
      <alignment horizontal="right" vertical="top"/>
    </xf>
    <xf numFmtId="44" fontId="7" fillId="11" borderId="2" xfId="4" applyFont="1" applyFill="1" applyBorder="1" applyAlignment="1">
      <alignment vertical="top"/>
    </xf>
    <xf numFmtId="44" fontId="0" fillId="11" borderId="8" xfId="4" applyFont="1" applyFill="1" applyBorder="1"/>
    <xf numFmtId="0" fontId="14" fillId="0" borderId="0" xfId="0" applyFont="1"/>
    <xf numFmtId="0" fontId="0" fillId="0" borderId="0" xfId="0" applyAlignment="1">
      <alignment wrapText="1"/>
    </xf>
    <xf numFmtId="0" fontId="13" fillId="0" borderId="0" xfId="5" applyAlignment="1">
      <alignment wrapText="1"/>
    </xf>
    <xf numFmtId="44" fontId="7" fillId="11" borderId="2" xfId="4" applyFont="1" applyFill="1" applyBorder="1" applyAlignment="1" applyProtection="1">
      <alignment horizontal="left"/>
    </xf>
    <xf numFmtId="0" fontId="0" fillId="5" borderId="2" xfId="0" applyFill="1" applyBorder="1" applyAlignment="1">
      <alignment horizontal="left"/>
    </xf>
    <xf numFmtId="9" fontId="7" fillId="2" borderId="1" xfId="2" applyFont="1" applyFill="1" applyBorder="1" applyAlignment="1" applyProtection="1">
      <alignment horizontal="left"/>
    </xf>
    <xf numFmtId="9" fontId="1" fillId="2" borderId="3" xfId="2" applyFill="1" applyBorder="1" applyAlignment="1" applyProtection="1">
      <alignment horizontal="left"/>
    </xf>
    <xf numFmtId="9" fontId="1" fillId="2" borderId="4" xfId="2" applyFill="1" applyBorder="1" applyAlignment="1" applyProtection="1">
      <alignment horizontal="left"/>
    </xf>
    <xf numFmtId="9" fontId="7" fillId="2" borderId="1" xfId="2" applyFont="1" applyFill="1" applyBorder="1" applyAlignment="1" applyProtection="1">
      <alignment horizontal="right"/>
    </xf>
    <xf numFmtId="9" fontId="1" fillId="2" borderId="3" xfId="2" applyFill="1" applyBorder="1" applyAlignment="1" applyProtection="1">
      <alignment horizontal="right"/>
    </xf>
    <xf numFmtId="9" fontId="1" fillId="2" borderId="4" xfId="2" applyFill="1" applyBorder="1" applyAlignment="1" applyProtection="1">
      <alignment horizontal="right"/>
    </xf>
    <xf numFmtId="0" fontId="6" fillId="5" borderId="2" xfId="0" applyFont="1" applyFill="1" applyBorder="1" applyAlignment="1">
      <alignment horizontal="left"/>
    </xf>
    <xf numFmtId="44" fontId="7" fillId="0" borderId="7" xfId="4" applyFont="1" applyFill="1" applyBorder="1" applyAlignment="1" applyProtection="1">
      <alignment horizontal="center" vertical="top"/>
    </xf>
    <xf numFmtId="44" fontId="7" fillId="0" borderId="9" xfId="4" applyFont="1" applyFill="1" applyBorder="1" applyAlignment="1" applyProtection="1">
      <alignment horizontal="center" vertical="top"/>
    </xf>
    <xf numFmtId="0" fontId="7" fillId="5" borderId="9" xfId="0" applyFont="1" applyFill="1" applyBorder="1" applyAlignment="1">
      <alignment horizontal="center"/>
    </xf>
    <xf numFmtId="0" fontId="0" fillId="5" borderId="9" xfId="0" applyFill="1" applyBorder="1" applyAlignment="1">
      <alignment horizontal="center"/>
    </xf>
    <xf numFmtId="44" fontId="0" fillId="0" borderId="2" xfId="0" applyNumberFormat="1" applyBorder="1" applyAlignment="1">
      <alignment horizontal="center"/>
    </xf>
    <xf numFmtId="0" fontId="0" fillId="0" borderId="2" xfId="0" applyBorder="1" applyAlignment="1">
      <alignment horizontal="center"/>
    </xf>
    <xf numFmtId="0" fontId="6" fillId="7" borderId="13" xfId="0" applyFont="1" applyFill="1" applyBorder="1" applyAlignment="1">
      <alignment horizontal="left"/>
    </xf>
    <xf numFmtId="0" fontId="7" fillId="5" borderId="2" xfId="0" applyFont="1" applyFill="1" applyBorder="1" applyAlignment="1">
      <alignment horizontal="left"/>
    </xf>
    <xf numFmtId="0" fontId="7" fillId="5" borderId="2" xfId="0" applyFont="1" applyFill="1" applyBorder="1" applyAlignment="1">
      <alignment horizontal="center"/>
    </xf>
    <xf numFmtId="44" fontId="7" fillId="0" borderId="2" xfId="0" applyNumberFormat="1" applyFont="1" applyBorder="1" applyAlignment="1">
      <alignment horizontal="left"/>
    </xf>
    <xf numFmtId="44" fontId="0" fillId="0" borderId="2" xfId="4" applyFont="1" applyFill="1" applyBorder="1" applyAlignment="1" applyProtection="1">
      <alignment horizontal="center"/>
    </xf>
    <xf numFmtId="0" fontId="7" fillId="11" borderId="2" xfId="0" applyFont="1" applyFill="1" applyBorder="1" applyAlignment="1">
      <alignment horizontal="center"/>
    </xf>
    <xf numFmtId="0" fontId="0" fillId="11" borderId="2" xfId="0" applyFill="1" applyBorder="1" applyAlignment="1">
      <alignment horizontal="center"/>
    </xf>
    <xf numFmtId="0" fontId="0" fillId="5" borderId="1" xfId="0" applyFill="1" applyBorder="1" applyAlignment="1">
      <alignment horizontal="left"/>
    </xf>
    <xf numFmtId="0" fontId="0" fillId="5" borderId="4" xfId="0" applyFill="1" applyBorder="1" applyAlignment="1">
      <alignment horizontal="left"/>
    </xf>
    <xf numFmtId="0" fontId="7" fillId="2" borderId="1" xfId="0" applyFont="1" applyFill="1" applyBorder="1" applyAlignment="1">
      <alignment horizontal="left"/>
    </xf>
    <xf numFmtId="0" fontId="0" fillId="2" borderId="4" xfId="0" applyFill="1" applyBorder="1" applyAlignment="1">
      <alignment horizontal="left"/>
    </xf>
    <xf numFmtId="44" fontId="7" fillId="7" borderId="7" xfId="4" applyFont="1" applyFill="1" applyBorder="1" applyAlignment="1" applyProtection="1">
      <alignment horizontal="center" vertical="top"/>
      <protection locked="0"/>
    </xf>
    <xf numFmtId="44" fontId="7" fillId="7" borderId="9" xfId="4" applyFont="1" applyFill="1" applyBorder="1" applyAlignment="1" applyProtection="1">
      <alignment horizontal="center" vertical="top"/>
      <protection locked="0"/>
    </xf>
    <xf numFmtId="0" fontId="7" fillId="7" borderId="0" xfId="0" applyFont="1" applyFill="1" applyAlignment="1">
      <alignment horizontal="left" wrapText="1"/>
    </xf>
    <xf numFmtId="0" fontId="7" fillId="2" borderId="2" xfId="0" applyFont="1" applyFill="1" applyBorder="1" applyAlignment="1">
      <alignment horizontal="left"/>
    </xf>
    <xf numFmtId="0" fontId="0" fillId="2" borderId="2" xfId="0" applyFill="1" applyBorder="1" applyAlignment="1">
      <alignment horizontal="left"/>
    </xf>
    <xf numFmtId="0" fontId="7" fillId="0" borderId="2" xfId="0" applyFont="1" applyBorder="1" applyAlignment="1">
      <alignment horizontal="left"/>
    </xf>
    <xf numFmtId="0" fontId="0" fillId="0" borderId="2" xfId="0" applyBorder="1" applyAlignment="1">
      <alignment horizontal="left"/>
    </xf>
    <xf numFmtId="44" fontId="0" fillId="7" borderId="1" xfId="0" applyNumberFormat="1" applyFill="1" applyBorder="1" applyAlignment="1">
      <alignment horizontal="left"/>
    </xf>
    <xf numFmtId="44" fontId="0" fillId="7" borderId="4" xfId="0" applyNumberFormat="1" applyFill="1" applyBorder="1" applyAlignment="1">
      <alignment horizontal="left"/>
    </xf>
    <xf numFmtId="0" fontId="8" fillId="5" borderId="1" xfId="0" applyFont="1" applyFill="1" applyBorder="1" applyAlignment="1">
      <alignment horizontal="center" wrapText="1"/>
    </xf>
    <xf numFmtId="0" fontId="8" fillId="5" borderId="4" xfId="0" applyFont="1" applyFill="1" applyBorder="1" applyAlignment="1">
      <alignment horizontal="center" wrapText="1"/>
    </xf>
    <xf numFmtId="0" fontId="0" fillId="9" borderId="2" xfId="0" applyFill="1" applyBorder="1" applyAlignment="1" applyProtection="1">
      <alignment horizontal="center"/>
      <protection locked="0"/>
    </xf>
    <xf numFmtId="44" fontId="0" fillId="0" borderId="1" xfId="0" applyNumberFormat="1" applyBorder="1" applyAlignment="1">
      <alignment horizontal="left"/>
    </xf>
    <xf numFmtId="44" fontId="0" fillId="0" borderId="4" xfId="0" applyNumberFormat="1" applyBorder="1" applyAlignment="1">
      <alignment horizontal="left"/>
    </xf>
    <xf numFmtId="0" fontId="12" fillId="7" borderId="0" xfId="0" applyFont="1" applyFill="1" applyAlignment="1">
      <alignment horizontal="left"/>
    </xf>
    <xf numFmtId="0" fontId="7" fillId="10" borderId="1" xfId="0" applyFont="1" applyFill="1" applyBorder="1" applyAlignment="1">
      <alignment horizontal="center" wrapText="1"/>
    </xf>
    <xf numFmtId="0" fontId="7" fillId="10" borderId="4" xfId="0" applyFont="1" applyFill="1" applyBorder="1" applyAlignment="1">
      <alignment horizontal="center" wrapText="1"/>
    </xf>
    <xf numFmtId="0" fontId="0" fillId="9" borderId="1" xfId="0" applyFill="1" applyBorder="1" applyAlignment="1" applyProtection="1">
      <alignment horizontal="center" wrapText="1"/>
      <protection locked="0"/>
    </xf>
    <xf numFmtId="0" fontId="0" fillId="9" borderId="4" xfId="0" applyFill="1" applyBorder="1" applyAlignment="1" applyProtection="1">
      <alignment horizontal="center" wrapText="1"/>
      <protection locked="0"/>
    </xf>
    <xf numFmtId="0" fontId="7" fillId="7" borderId="1" xfId="3" applyFill="1" applyBorder="1" applyAlignment="1">
      <alignment horizontal="left"/>
    </xf>
    <xf numFmtId="0" fontId="7" fillId="7" borderId="4" xfId="3" applyFill="1" applyBorder="1" applyAlignment="1">
      <alignment horizontal="left"/>
    </xf>
    <xf numFmtId="0" fontId="7" fillId="8" borderId="1" xfId="3" applyFill="1" applyBorder="1" applyAlignment="1">
      <alignment horizontal="left"/>
    </xf>
    <xf numFmtId="0" fontId="7" fillId="8" borderId="4" xfId="3" applyFill="1" applyBorder="1" applyAlignment="1">
      <alignment horizontal="left"/>
    </xf>
    <xf numFmtId="0" fontId="8" fillId="2" borderId="1" xfId="0" applyFont="1" applyFill="1" applyBorder="1" applyAlignment="1">
      <alignment horizontal="left"/>
    </xf>
    <xf numFmtId="0" fontId="8" fillId="2" borderId="4" xfId="0" applyFont="1" applyFill="1" applyBorder="1" applyAlignment="1">
      <alignment horizontal="left"/>
    </xf>
    <xf numFmtId="0" fontId="6" fillId="5" borderId="1" xfId="0" applyFont="1" applyFill="1" applyBorder="1" applyAlignment="1">
      <alignment horizontal="left"/>
    </xf>
    <xf numFmtId="0" fontId="6" fillId="5" borderId="4" xfId="0" applyFont="1" applyFill="1" applyBorder="1" applyAlignment="1">
      <alignment horizontal="left"/>
    </xf>
    <xf numFmtId="0" fontId="0" fillId="5" borderId="1" xfId="0" applyFill="1" applyBorder="1" applyAlignment="1">
      <alignment horizontal="left" wrapText="1"/>
    </xf>
    <xf numFmtId="0" fontId="0" fillId="5" borderId="4" xfId="0" applyFill="1" applyBorder="1" applyAlignment="1">
      <alignment horizontal="left" wrapText="1"/>
    </xf>
    <xf numFmtId="0" fontId="0" fillId="2" borderId="1" xfId="0" applyFill="1" applyBorder="1" applyAlignment="1">
      <alignment horizontal="left"/>
    </xf>
    <xf numFmtId="0" fontId="0" fillId="2" borderId="10" xfId="0" applyFill="1" applyBorder="1" applyAlignment="1">
      <alignment horizontal="left"/>
    </xf>
    <xf numFmtId="0" fontId="7" fillId="6" borderId="1"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7" borderId="1"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cellXfs>
  <cellStyles count="6">
    <cellStyle name="Comma" xfId="1" builtinId="3"/>
    <cellStyle name="Currency 2" xfId="4" xr:uid="{E5EDC8D7-64D5-4310-9752-146FF7C99BBF}"/>
    <cellStyle name="Hyperlink" xfId="5" builtinId="8"/>
    <cellStyle name="Normal" xfId="0" builtinId="0"/>
    <cellStyle name="Normal 2" xfId="3" xr:uid="{EA2FE522-3E90-429F-9D25-4CC7C08DCD5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B7A0BB55-C275-4D16-A7A5-2CAE698F97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0A6D6-5D0A-4699-B164-70C89C169D7A}">
  <dimension ref="A1:A11"/>
  <sheetViews>
    <sheetView tabSelected="1" workbookViewId="0"/>
  </sheetViews>
  <sheetFormatPr defaultRowHeight="14.4" x14ac:dyDescent="0.3"/>
  <cols>
    <col min="1" max="1" width="76.5546875" customWidth="1"/>
  </cols>
  <sheetData>
    <row r="1" spans="1:1" x14ac:dyDescent="0.3">
      <c r="A1" s="129" t="s">
        <v>209</v>
      </c>
    </row>
    <row r="2" spans="1:1" ht="100.8" x14ac:dyDescent="0.3">
      <c r="A2" s="130" t="s">
        <v>216</v>
      </c>
    </row>
    <row r="3" spans="1:1" ht="43.2" x14ac:dyDescent="0.3">
      <c r="A3" s="131" t="s">
        <v>210</v>
      </c>
    </row>
    <row r="4" spans="1:1" ht="28.8" x14ac:dyDescent="0.3">
      <c r="A4" s="130" t="s">
        <v>211</v>
      </c>
    </row>
    <row r="5" spans="1:1" ht="28.8" x14ac:dyDescent="0.3">
      <c r="A5" s="130" t="s">
        <v>212</v>
      </c>
    </row>
    <row r="6" spans="1:1" x14ac:dyDescent="0.3">
      <c r="A6" s="131" t="s">
        <v>213</v>
      </c>
    </row>
    <row r="7" spans="1:1" ht="28.8" x14ac:dyDescent="0.3">
      <c r="A7" s="131" t="s">
        <v>214</v>
      </c>
    </row>
    <row r="11" spans="1:1" x14ac:dyDescent="0.3">
      <c r="A11" t="s">
        <v>215</v>
      </c>
    </row>
  </sheetData>
  <hyperlinks>
    <hyperlink ref="A6" r:id="rId1" display="kbence@arrm.org" xr:uid="{9E1744E0-6956-47ED-BE01-6206A20D6054}"/>
    <hyperlink ref="A7" r:id="rId2" display="mailto:dsd.responsecenter@state.mn.us" xr:uid="{BE7901FA-D19C-4C9C-BBA3-06E4D19FB976}"/>
    <hyperlink ref="A3" r:id="rId3" display="https://mn.gov/dhs/partners-and-providers/news-initiatives-reports-workgroups/long-term-services-and-supports/disability-waiver-rates-system/rate-setting-frameworks/" xr:uid="{49E6A1DF-793D-4C06-A5BC-08D104D7A33C}"/>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FDD1B-4AE8-4864-9C21-D457CD00F4EF}">
  <dimension ref="A1:O72"/>
  <sheetViews>
    <sheetView workbookViewId="0"/>
  </sheetViews>
  <sheetFormatPr defaultRowHeight="14.4" x14ac:dyDescent="0.3"/>
  <cols>
    <col min="1" max="1" width="27.77734375" customWidth="1"/>
    <col min="2" max="2" width="10.5546875" customWidth="1"/>
    <col min="3" max="3" width="21.5546875" customWidth="1"/>
    <col min="4" max="4" width="18.5546875" customWidth="1"/>
    <col min="5" max="5" width="18.6640625" customWidth="1"/>
    <col min="6" max="6" width="15.109375" customWidth="1"/>
    <col min="7" max="7" width="12.21875" customWidth="1"/>
    <col min="9" max="10" width="0" hidden="1" customWidth="1"/>
  </cols>
  <sheetData>
    <row r="1" spans="1:15" ht="15.6" x14ac:dyDescent="0.3">
      <c r="A1" s="42" t="s">
        <v>0</v>
      </c>
      <c r="B1" s="42"/>
      <c r="C1" s="42"/>
      <c r="D1" s="42"/>
      <c r="E1" s="47"/>
      <c r="F1" s="96"/>
      <c r="G1" s="4"/>
      <c r="H1" s="4"/>
      <c r="I1" s="4"/>
      <c r="J1" s="4"/>
      <c r="K1" s="4"/>
      <c r="L1" s="4"/>
      <c r="M1" s="4"/>
      <c r="N1" s="4"/>
      <c r="O1" s="4"/>
    </row>
    <row r="2" spans="1:15" x14ac:dyDescent="0.3">
      <c r="A2" s="2"/>
      <c r="B2" s="2"/>
      <c r="C2" s="2"/>
      <c r="D2" s="2"/>
      <c r="E2" s="2"/>
      <c r="F2" s="2"/>
      <c r="G2" s="59"/>
      <c r="H2" s="4"/>
      <c r="I2" s="4"/>
      <c r="J2" s="4"/>
      <c r="K2" s="4"/>
      <c r="L2" s="4"/>
      <c r="M2" s="4"/>
      <c r="N2" s="4"/>
      <c r="O2" s="4"/>
    </row>
    <row r="3" spans="1:15" x14ac:dyDescent="0.3">
      <c r="A3" s="48" t="s">
        <v>150</v>
      </c>
      <c r="B3" s="48"/>
      <c r="C3" s="48"/>
      <c r="D3" s="2"/>
      <c r="E3" s="2"/>
      <c r="F3" s="2"/>
      <c r="G3" s="59"/>
      <c r="H3" s="4"/>
      <c r="I3" s="4"/>
      <c r="J3" s="4"/>
      <c r="K3" s="4"/>
      <c r="L3" s="4"/>
      <c r="M3" s="4"/>
      <c r="N3" s="4"/>
      <c r="O3" s="4"/>
    </row>
    <row r="4" spans="1:15" x14ac:dyDescent="0.3">
      <c r="A4" s="177" t="s">
        <v>217</v>
      </c>
      <c r="B4" s="178"/>
      <c r="C4" s="126">
        <v>15.33</v>
      </c>
      <c r="D4" s="2"/>
      <c r="E4" s="2"/>
      <c r="F4" s="2"/>
      <c r="G4" s="59"/>
      <c r="H4" s="4"/>
      <c r="I4" s="4"/>
      <c r="J4" s="4"/>
      <c r="K4" s="4"/>
      <c r="L4" s="4"/>
      <c r="M4" s="4"/>
      <c r="N4" s="4"/>
      <c r="O4" s="4"/>
    </row>
    <row r="5" spans="1:15" x14ac:dyDescent="0.3">
      <c r="A5" s="177" t="s">
        <v>151</v>
      </c>
      <c r="B5" s="178"/>
      <c r="C5" s="49">
        <v>4.7E-2</v>
      </c>
      <c r="D5" s="2"/>
      <c r="E5" s="2"/>
      <c r="F5" s="2"/>
      <c r="G5" s="59"/>
      <c r="H5" s="4"/>
      <c r="I5" s="4"/>
      <c r="J5" s="4"/>
      <c r="K5" s="4"/>
      <c r="L5" s="4"/>
      <c r="M5" s="4"/>
      <c r="N5" s="4"/>
      <c r="O5" s="4"/>
    </row>
    <row r="6" spans="1:15" x14ac:dyDescent="0.3">
      <c r="A6" s="179" t="s">
        <v>152</v>
      </c>
      <c r="B6" s="180"/>
      <c r="C6" s="50">
        <f>ROUND(C4*C5+C4,2)</f>
        <v>16.05</v>
      </c>
      <c r="D6" s="2"/>
      <c r="E6" s="2"/>
      <c r="F6" s="2"/>
      <c r="G6" s="59"/>
      <c r="H6" s="4"/>
      <c r="I6" s="4"/>
      <c r="J6" s="4"/>
      <c r="K6" s="4"/>
      <c r="L6" s="4"/>
      <c r="M6" s="4"/>
      <c r="N6" s="4"/>
      <c r="O6" s="4"/>
    </row>
    <row r="7" spans="1:15" x14ac:dyDescent="0.3">
      <c r="A7" s="2"/>
      <c r="B7" s="2"/>
      <c r="C7" s="2"/>
      <c r="D7" s="2"/>
      <c r="E7" s="2"/>
      <c r="F7" s="2"/>
      <c r="G7" s="59"/>
      <c r="H7" s="4"/>
      <c r="I7" s="4"/>
      <c r="J7" s="4"/>
      <c r="K7" s="4"/>
      <c r="L7" s="4"/>
      <c r="M7" s="4"/>
      <c r="N7" s="4"/>
      <c r="O7" s="4"/>
    </row>
    <row r="8" spans="1:15" x14ac:dyDescent="0.3">
      <c r="A8" s="5" t="s">
        <v>153</v>
      </c>
      <c r="B8" s="5"/>
      <c r="C8" s="98"/>
      <c r="D8" s="2"/>
      <c r="E8" s="52"/>
      <c r="F8" s="52"/>
      <c r="G8" s="59"/>
      <c r="H8" s="4"/>
      <c r="I8" s="53"/>
      <c r="J8" s="53"/>
      <c r="K8" s="4"/>
      <c r="L8" s="4"/>
      <c r="M8" s="4"/>
      <c r="N8" s="4"/>
      <c r="O8" s="4"/>
    </row>
    <row r="9" spans="1:15" x14ac:dyDescent="0.3">
      <c r="A9" s="154" t="s">
        <v>154</v>
      </c>
      <c r="B9" s="155"/>
      <c r="C9" s="99" t="s">
        <v>163</v>
      </c>
      <c r="D9" s="54" t="s">
        <v>155</v>
      </c>
      <c r="E9" s="99" t="s">
        <v>156</v>
      </c>
      <c r="F9" s="2"/>
      <c r="G9" s="59"/>
      <c r="H9" s="4"/>
      <c r="I9" s="55">
        <v>0</v>
      </c>
      <c r="J9" s="100">
        <v>0</v>
      </c>
      <c r="K9" s="4"/>
      <c r="L9" s="4"/>
      <c r="M9" s="4"/>
      <c r="N9" s="4"/>
      <c r="O9" s="4"/>
    </row>
    <row r="10" spans="1:15" x14ac:dyDescent="0.3">
      <c r="A10" s="181" t="s">
        <v>157</v>
      </c>
      <c r="B10" s="182"/>
      <c r="C10" s="97">
        <f>C6</f>
        <v>16.05</v>
      </c>
      <c r="D10" s="56">
        <v>0</v>
      </c>
      <c r="E10" s="97">
        <f>D10*C10</f>
        <v>0</v>
      </c>
      <c r="F10" s="2"/>
      <c r="G10" s="59"/>
      <c r="H10" s="4"/>
      <c r="I10" s="57">
        <v>1</v>
      </c>
      <c r="J10" s="101">
        <v>10.54</v>
      </c>
      <c r="K10" s="4"/>
      <c r="L10" s="4"/>
      <c r="M10" s="4"/>
      <c r="N10" s="4"/>
      <c r="O10" s="4"/>
    </row>
    <row r="11" spans="1:15" x14ac:dyDescent="0.3">
      <c r="A11" s="2"/>
      <c r="B11" s="2"/>
      <c r="C11" s="2"/>
      <c r="D11" s="2"/>
      <c r="E11" s="2"/>
      <c r="F11" s="2"/>
      <c r="G11" s="59"/>
      <c r="H11" s="4"/>
      <c r="I11" s="57">
        <v>2</v>
      </c>
      <c r="J11" s="101">
        <v>5.27</v>
      </c>
      <c r="K11" s="4"/>
      <c r="L11" s="4"/>
      <c r="M11" s="4"/>
      <c r="N11" s="4"/>
      <c r="O11" s="4"/>
    </row>
    <row r="12" spans="1:15" x14ac:dyDescent="0.3">
      <c r="A12" s="147" t="s">
        <v>158</v>
      </c>
      <c r="B12" s="147"/>
      <c r="C12" s="147"/>
      <c r="D12" s="147"/>
      <c r="E12" s="147"/>
      <c r="F12" s="4"/>
      <c r="G12" s="4"/>
      <c r="H12" s="4"/>
      <c r="I12" s="57">
        <v>3</v>
      </c>
      <c r="J12" s="101">
        <v>3.51</v>
      </c>
      <c r="K12" s="4"/>
      <c r="L12" s="4"/>
      <c r="M12" s="4"/>
      <c r="N12" s="4"/>
      <c r="O12" s="4"/>
    </row>
    <row r="13" spans="1:15" ht="14.4" customHeight="1" x14ac:dyDescent="0.3">
      <c r="A13" s="58" t="s">
        <v>159</v>
      </c>
      <c r="B13" s="144" t="s">
        <v>160</v>
      </c>
      <c r="C13" s="144"/>
      <c r="D13" s="167" t="s">
        <v>161</v>
      </c>
      <c r="E13" s="168"/>
      <c r="F13" s="59"/>
      <c r="G13" s="59"/>
      <c r="H13" s="4"/>
      <c r="I13" s="57">
        <v>4</v>
      </c>
      <c r="J13" s="101">
        <v>2.64</v>
      </c>
      <c r="K13" s="4"/>
      <c r="L13" s="4"/>
      <c r="M13" s="4"/>
      <c r="N13" s="4"/>
      <c r="O13" s="4"/>
    </row>
    <row r="14" spans="1:15" x14ac:dyDescent="0.3">
      <c r="A14" s="60">
        <f>E10</f>
        <v>0</v>
      </c>
      <c r="B14" s="169">
        <v>1</v>
      </c>
      <c r="C14" s="169"/>
      <c r="D14" s="170">
        <f>A14/B14</f>
        <v>0</v>
      </c>
      <c r="E14" s="171"/>
      <c r="F14" s="59"/>
      <c r="G14" s="59"/>
      <c r="H14" s="4"/>
      <c r="I14" s="57">
        <v>5</v>
      </c>
      <c r="J14" s="101">
        <v>2.11</v>
      </c>
      <c r="K14" s="4"/>
      <c r="L14" s="4"/>
      <c r="M14" s="4"/>
      <c r="N14" s="4"/>
      <c r="O14" s="4"/>
    </row>
    <row r="15" spans="1:15" x14ac:dyDescent="0.3">
      <c r="A15" s="2"/>
      <c r="B15" s="2"/>
      <c r="C15" s="2"/>
      <c r="D15" s="2"/>
      <c r="E15" s="2"/>
      <c r="F15" s="2"/>
      <c r="G15" s="59"/>
      <c r="H15" s="4"/>
      <c r="I15" s="57">
        <v>6</v>
      </c>
      <c r="J15" s="101">
        <v>1.76</v>
      </c>
      <c r="K15" s="4"/>
      <c r="L15" s="4"/>
      <c r="M15" s="4"/>
      <c r="N15" s="4"/>
      <c r="O15" s="4"/>
    </row>
    <row r="16" spans="1:15" x14ac:dyDescent="0.3">
      <c r="A16" s="5" t="s">
        <v>162</v>
      </c>
      <c r="B16" s="5"/>
      <c r="C16" s="98"/>
      <c r="D16" s="2"/>
      <c r="E16" s="52"/>
      <c r="F16" s="52"/>
      <c r="G16" s="59"/>
      <c r="H16" s="4"/>
      <c r="I16" s="4"/>
      <c r="J16" s="4"/>
      <c r="K16" s="4"/>
      <c r="L16" s="4"/>
      <c r="M16" s="4"/>
      <c r="N16" s="4"/>
      <c r="O16" s="4"/>
    </row>
    <row r="17" spans="1:15" ht="27" customHeight="1" x14ac:dyDescent="0.3">
      <c r="A17" s="61" t="s">
        <v>154</v>
      </c>
      <c r="B17" s="62" t="s">
        <v>163</v>
      </c>
      <c r="C17" s="63" t="s">
        <v>164</v>
      </c>
      <c r="D17" s="167" t="s">
        <v>165</v>
      </c>
      <c r="E17" s="168"/>
      <c r="F17" s="2"/>
      <c r="G17" s="59"/>
      <c r="H17" s="4"/>
      <c r="I17" s="4"/>
      <c r="J17" s="4"/>
      <c r="K17" s="4"/>
      <c r="L17" s="4"/>
      <c r="M17" s="4"/>
      <c r="N17" s="4"/>
      <c r="O17" s="4"/>
    </row>
    <row r="18" spans="1:15" x14ac:dyDescent="0.3">
      <c r="A18" s="64" t="s">
        <v>166</v>
      </c>
      <c r="B18" s="102">
        <v>3.63</v>
      </c>
      <c r="C18" s="66"/>
      <c r="D18" s="170">
        <f>(B18*C18)/B14</f>
        <v>0</v>
      </c>
      <c r="E18" s="171"/>
      <c r="F18" s="2"/>
      <c r="G18" s="59"/>
      <c r="H18" s="4"/>
      <c r="I18" s="4"/>
      <c r="J18" s="4"/>
      <c r="K18" s="4"/>
      <c r="L18" s="4"/>
      <c r="M18" s="4"/>
      <c r="N18" s="4"/>
      <c r="O18" s="4"/>
    </row>
    <row r="19" spans="1:15" x14ac:dyDescent="0.3">
      <c r="A19" s="2"/>
      <c r="B19" s="2"/>
      <c r="C19" s="2"/>
      <c r="D19" s="2"/>
      <c r="E19" s="2"/>
      <c r="F19" s="2"/>
      <c r="G19" s="59"/>
      <c r="H19" s="4"/>
      <c r="I19" s="4"/>
      <c r="J19" s="4"/>
      <c r="K19" s="4"/>
      <c r="L19" s="4"/>
      <c r="M19" s="4"/>
      <c r="N19" s="4"/>
      <c r="O19" s="4"/>
    </row>
    <row r="20" spans="1:15" x14ac:dyDescent="0.3">
      <c r="A20" s="172" t="s">
        <v>167</v>
      </c>
      <c r="B20" s="172"/>
      <c r="C20" s="172"/>
      <c r="D20" s="172"/>
      <c r="E20" s="172"/>
      <c r="F20" s="172"/>
      <c r="G20" s="59"/>
      <c r="H20" s="59"/>
      <c r="I20" s="6" t="s">
        <v>168</v>
      </c>
      <c r="J20" s="4"/>
      <c r="K20" s="59"/>
      <c r="L20" s="59"/>
      <c r="M20" s="59"/>
      <c r="N20" s="59"/>
      <c r="O20" s="59"/>
    </row>
    <row r="21" spans="1:15" ht="14.4" customHeight="1" x14ac:dyDescent="0.3">
      <c r="A21" s="67" t="s">
        <v>169</v>
      </c>
      <c r="B21" s="173" t="s">
        <v>170</v>
      </c>
      <c r="C21" s="174"/>
      <c r="D21" s="173" t="s">
        <v>171</v>
      </c>
      <c r="E21" s="174"/>
      <c r="F21" s="59"/>
      <c r="G21" s="59"/>
      <c r="H21" s="59"/>
      <c r="I21" s="51" t="s">
        <v>172</v>
      </c>
      <c r="J21" s="59"/>
      <c r="K21" s="59"/>
      <c r="L21" s="59"/>
      <c r="M21" s="59"/>
      <c r="N21" s="59"/>
      <c r="O21" s="59"/>
    </row>
    <row r="22" spans="1:15" x14ac:dyDescent="0.3">
      <c r="A22" s="68" t="s">
        <v>168</v>
      </c>
      <c r="B22" s="175">
        <v>1</v>
      </c>
      <c r="C22" s="176"/>
      <c r="D22" s="165">
        <f>IF(A22="YES",(C18*(VLOOKUP(B22,I10:J15,2,FALSE))),0)</f>
        <v>0</v>
      </c>
      <c r="E22" s="166"/>
      <c r="F22" s="59"/>
      <c r="G22" s="59"/>
      <c r="H22" s="59"/>
      <c r="I22" s="59"/>
      <c r="J22" s="59"/>
      <c r="K22" s="59"/>
      <c r="L22" s="59"/>
      <c r="M22" s="59"/>
      <c r="N22" s="59"/>
      <c r="O22" s="59"/>
    </row>
    <row r="23" spans="1:15" x14ac:dyDescent="0.3">
      <c r="A23" s="69"/>
      <c r="B23" s="70"/>
      <c r="C23" s="70"/>
      <c r="D23" s="71"/>
      <c r="E23" s="71"/>
      <c r="F23" s="59"/>
      <c r="G23" s="59"/>
      <c r="H23" s="59"/>
      <c r="I23" s="59"/>
      <c r="J23" s="59"/>
      <c r="K23" s="59"/>
      <c r="L23" s="59"/>
      <c r="M23" s="59"/>
      <c r="N23" s="59"/>
      <c r="O23" s="59"/>
    </row>
    <row r="24" spans="1:15" x14ac:dyDescent="0.3">
      <c r="A24" s="147" t="s">
        <v>173</v>
      </c>
      <c r="B24" s="147"/>
      <c r="C24" s="147"/>
      <c r="D24" s="147"/>
      <c r="E24" s="2"/>
      <c r="F24" s="4"/>
      <c r="G24" s="4"/>
      <c r="H24" s="4"/>
      <c r="I24" s="59"/>
      <c r="J24" s="59"/>
      <c r="K24" s="4"/>
      <c r="L24" s="4"/>
      <c r="M24" s="4"/>
      <c r="N24" s="4"/>
      <c r="O24" s="4"/>
    </row>
    <row r="25" spans="1:15" x14ac:dyDescent="0.3">
      <c r="A25" s="72" t="s">
        <v>154</v>
      </c>
      <c r="B25" s="143" t="s">
        <v>163</v>
      </c>
      <c r="C25" s="144"/>
      <c r="D25" s="73" t="s">
        <v>155</v>
      </c>
      <c r="E25" s="73" t="s">
        <v>156</v>
      </c>
      <c r="F25" s="59"/>
      <c r="G25" s="4"/>
      <c r="H25" s="4"/>
      <c r="I25" s="4"/>
      <c r="J25" s="4"/>
      <c r="K25" s="4"/>
      <c r="L25" s="4"/>
      <c r="M25" s="4"/>
      <c r="N25" s="4"/>
      <c r="O25" s="4"/>
    </row>
    <row r="26" spans="1:15" x14ac:dyDescent="0.3">
      <c r="A26" s="65" t="s">
        <v>174</v>
      </c>
      <c r="B26" s="145">
        <f>C6</f>
        <v>16.05</v>
      </c>
      <c r="C26" s="146"/>
      <c r="D26" s="56">
        <v>0</v>
      </c>
      <c r="E26" s="86">
        <f>B26*D26</f>
        <v>0</v>
      </c>
      <c r="F26" s="59"/>
      <c r="G26" s="4"/>
      <c r="H26" s="4"/>
      <c r="I26" s="4"/>
      <c r="J26" s="4"/>
      <c r="K26" s="4"/>
      <c r="L26" s="4"/>
      <c r="M26" s="4"/>
      <c r="N26" s="4"/>
      <c r="O26" s="4"/>
    </row>
    <row r="27" spans="1:15" x14ac:dyDescent="0.3">
      <c r="A27" s="2"/>
      <c r="B27" s="2"/>
      <c r="C27" s="2"/>
      <c r="D27" s="2"/>
      <c r="E27" s="2"/>
      <c r="F27" s="2"/>
      <c r="G27" s="4"/>
      <c r="H27" s="4"/>
      <c r="I27" s="4"/>
      <c r="J27" s="4"/>
      <c r="K27" s="4"/>
      <c r="L27" s="4"/>
      <c r="M27" s="4"/>
      <c r="N27" s="4"/>
      <c r="O27" s="4"/>
    </row>
    <row r="28" spans="1:15" x14ac:dyDescent="0.3">
      <c r="A28" s="147" t="s">
        <v>175</v>
      </c>
      <c r="B28" s="147"/>
      <c r="C28" s="147"/>
      <c r="D28" s="147"/>
      <c r="E28" s="2"/>
      <c r="F28" s="4"/>
      <c r="G28" s="4"/>
      <c r="H28" s="4"/>
      <c r="I28" s="4"/>
      <c r="J28" s="4"/>
      <c r="K28" s="4"/>
      <c r="L28" s="4"/>
      <c r="M28" s="4"/>
      <c r="N28" s="4"/>
      <c r="O28" s="4"/>
    </row>
    <row r="29" spans="1:15" x14ac:dyDescent="0.3">
      <c r="A29" s="148" t="s">
        <v>176</v>
      </c>
      <c r="B29" s="148"/>
      <c r="C29" s="73" t="s">
        <v>160</v>
      </c>
      <c r="D29" s="149" t="s">
        <v>177</v>
      </c>
      <c r="E29" s="149"/>
      <c r="F29" s="59"/>
      <c r="G29" s="4"/>
      <c r="H29" s="4"/>
      <c r="I29" s="4"/>
      <c r="J29" s="4"/>
      <c r="K29" s="4"/>
      <c r="L29" s="4"/>
      <c r="M29" s="4"/>
      <c r="N29" s="4"/>
      <c r="O29" s="4"/>
    </row>
    <row r="30" spans="1:15" x14ac:dyDescent="0.3">
      <c r="A30" s="150">
        <f>E26</f>
        <v>0</v>
      </c>
      <c r="B30" s="150"/>
      <c r="C30" s="103">
        <f>B14</f>
        <v>1</v>
      </c>
      <c r="D30" s="151">
        <f>A30/C30</f>
        <v>0</v>
      </c>
      <c r="E30" s="151"/>
      <c r="F30" s="59"/>
      <c r="G30" s="4"/>
      <c r="H30" s="4"/>
      <c r="I30" s="4"/>
      <c r="J30" s="4"/>
      <c r="K30" s="4"/>
      <c r="L30" s="4"/>
      <c r="M30" s="4"/>
      <c r="N30" s="4"/>
      <c r="O30" s="4"/>
    </row>
    <row r="31" spans="1:15" x14ac:dyDescent="0.3">
      <c r="A31" s="74"/>
      <c r="B31" s="87"/>
      <c r="C31" s="57"/>
      <c r="D31" s="84"/>
      <c r="E31" s="88"/>
      <c r="F31" s="59"/>
      <c r="G31" s="4"/>
      <c r="H31" s="4"/>
      <c r="I31" s="4"/>
      <c r="J31" s="4"/>
      <c r="K31" s="4"/>
      <c r="L31" s="4"/>
      <c r="M31" s="4"/>
      <c r="N31" s="4"/>
      <c r="O31" s="4"/>
    </row>
    <row r="32" spans="1:15" x14ac:dyDescent="0.3">
      <c r="A32" s="147" t="s">
        <v>178</v>
      </c>
      <c r="B32" s="147"/>
      <c r="C32" s="147"/>
      <c r="D32" s="147"/>
      <c r="E32" s="2"/>
      <c r="F32" s="52"/>
      <c r="G32" s="4"/>
      <c r="H32" s="4"/>
      <c r="I32" s="4"/>
      <c r="J32" s="4"/>
      <c r="K32" s="4"/>
      <c r="L32" s="4"/>
      <c r="M32" s="4"/>
      <c r="N32" s="4"/>
      <c r="O32" s="4"/>
    </row>
    <row r="33" spans="1:15" x14ac:dyDescent="0.3">
      <c r="A33" s="133" t="s">
        <v>154</v>
      </c>
      <c r="B33" s="133"/>
      <c r="C33" s="99" t="s">
        <v>163</v>
      </c>
      <c r="D33" s="54" t="s">
        <v>155</v>
      </c>
      <c r="E33" s="99" t="s">
        <v>156</v>
      </c>
      <c r="F33" s="2"/>
      <c r="G33" s="4"/>
      <c r="H33" s="4"/>
      <c r="I33" s="4"/>
      <c r="J33" s="4"/>
      <c r="K33" s="4"/>
      <c r="L33" s="4"/>
      <c r="M33" s="4"/>
      <c r="N33" s="4"/>
      <c r="O33" s="4"/>
    </row>
    <row r="34" spans="1:15" x14ac:dyDescent="0.3">
      <c r="A34" s="161" t="s">
        <v>179</v>
      </c>
      <c r="B34" s="162"/>
      <c r="C34" s="97">
        <f>C6</f>
        <v>16.05</v>
      </c>
      <c r="D34" s="56">
        <v>0</v>
      </c>
      <c r="E34" s="97">
        <f>D34*C34</f>
        <v>0</v>
      </c>
      <c r="F34" s="2"/>
      <c r="G34" s="4"/>
      <c r="H34" s="4"/>
      <c r="I34" s="4"/>
      <c r="J34" s="4"/>
      <c r="K34" s="4"/>
      <c r="L34" s="4"/>
      <c r="M34" s="4"/>
      <c r="N34" s="4"/>
      <c r="O34" s="4"/>
    </row>
    <row r="35" spans="1:15" x14ac:dyDescent="0.3">
      <c r="A35" s="76"/>
      <c r="B35" s="77"/>
      <c r="C35" s="104"/>
      <c r="D35" s="75"/>
      <c r="E35" s="104"/>
      <c r="F35" s="2"/>
      <c r="G35" s="4"/>
      <c r="H35" s="4"/>
      <c r="I35" s="4"/>
      <c r="J35" s="4"/>
      <c r="K35" s="4"/>
      <c r="L35" s="4"/>
      <c r="M35" s="4"/>
      <c r="N35" s="4"/>
      <c r="O35" s="4"/>
    </row>
    <row r="36" spans="1:15" x14ac:dyDescent="0.3">
      <c r="A36" s="147" t="s">
        <v>180</v>
      </c>
      <c r="B36" s="147"/>
      <c r="C36" s="147"/>
      <c r="D36" s="147"/>
      <c r="E36" s="104"/>
      <c r="F36" s="2"/>
      <c r="G36" s="4"/>
      <c r="H36" s="4"/>
      <c r="I36" s="4"/>
      <c r="J36" s="4"/>
      <c r="K36" s="4"/>
      <c r="L36" s="4"/>
      <c r="M36" s="4"/>
      <c r="N36" s="4"/>
      <c r="O36" s="4"/>
    </row>
    <row r="37" spans="1:15" x14ac:dyDescent="0.3">
      <c r="A37" s="133" t="s">
        <v>154</v>
      </c>
      <c r="B37" s="133"/>
      <c r="C37" s="99" t="s">
        <v>163</v>
      </c>
      <c r="D37" s="54" t="s">
        <v>155</v>
      </c>
      <c r="E37" s="99" t="s">
        <v>156</v>
      </c>
      <c r="F37" s="2"/>
      <c r="G37" s="4"/>
      <c r="H37" s="4"/>
      <c r="I37" s="4"/>
      <c r="J37" s="4"/>
      <c r="K37" s="4"/>
      <c r="L37" s="4"/>
      <c r="M37" s="4"/>
      <c r="N37" s="4"/>
      <c r="O37" s="4"/>
    </row>
    <row r="38" spans="1:15" x14ac:dyDescent="0.3">
      <c r="A38" s="163" t="s">
        <v>181</v>
      </c>
      <c r="B38" s="164"/>
      <c r="C38" s="105">
        <v>3.63</v>
      </c>
      <c r="D38" s="56">
        <v>0</v>
      </c>
      <c r="E38" s="97">
        <f>D38*C38</f>
        <v>0</v>
      </c>
      <c r="F38" s="2"/>
      <c r="G38" s="4"/>
      <c r="H38" s="4"/>
      <c r="I38" s="4"/>
      <c r="J38" s="4"/>
      <c r="K38" s="4"/>
      <c r="L38" s="4"/>
      <c r="M38" s="4"/>
      <c r="N38" s="4"/>
      <c r="O38" s="4"/>
    </row>
    <row r="39" spans="1:15" x14ac:dyDescent="0.3">
      <c r="A39" s="76"/>
      <c r="B39" s="77"/>
      <c r="C39" s="106"/>
      <c r="D39" s="75"/>
      <c r="E39" s="104"/>
      <c r="F39" s="78"/>
      <c r="G39" s="59"/>
      <c r="H39" s="59"/>
      <c r="I39" s="59"/>
      <c r="J39" s="59"/>
      <c r="K39" s="59"/>
      <c r="L39" s="59"/>
      <c r="M39" s="59"/>
      <c r="N39" s="59"/>
      <c r="O39" s="59"/>
    </row>
    <row r="40" spans="1:15" x14ac:dyDescent="0.3">
      <c r="A40" s="147" t="s">
        <v>182</v>
      </c>
      <c r="B40" s="147"/>
      <c r="C40" s="147"/>
      <c r="D40" s="147"/>
      <c r="E40" s="2"/>
      <c r="F40" s="2"/>
      <c r="G40" s="4"/>
      <c r="H40" s="4"/>
      <c r="I40" s="4"/>
      <c r="J40" s="4"/>
      <c r="K40" s="4"/>
      <c r="L40" s="4"/>
      <c r="M40" s="4"/>
      <c r="N40" s="4"/>
      <c r="O40" s="4"/>
    </row>
    <row r="41" spans="1:15" x14ac:dyDescent="0.3">
      <c r="A41" s="154" t="s">
        <v>154</v>
      </c>
      <c r="B41" s="155"/>
      <c r="C41" s="99" t="s">
        <v>163</v>
      </c>
      <c r="D41" s="54" t="s">
        <v>155</v>
      </c>
      <c r="E41" s="99" t="s">
        <v>156</v>
      </c>
      <c r="F41" s="2"/>
      <c r="G41" s="4"/>
      <c r="H41" s="4"/>
      <c r="I41" s="4"/>
      <c r="J41" s="4"/>
      <c r="K41" s="4"/>
      <c r="L41" s="4"/>
      <c r="M41" s="4"/>
      <c r="N41" s="4"/>
      <c r="O41" s="4"/>
    </row>
    <row r="42" spans="1:15" x14ac:dyDescent="0.3">
      <c r="A42" s="156" t="s">
        <v>183</v>
      </c>
      <c r="B42" s="157"/>
      <c r="C42" s="97">
        <f>C6</f>
        <v>16.05</v>
      </c>
      <c r="D42" s="56">
        <v>0</v>
      </c>
      <c r="E42" s="97">
        <f>C42*D42</f>
        <v>0</v>
      </c>
      <c r="F42" s="2"/>
      <c r="G42" s="4"/>
      <c r="H42" s="4"/>
      <c r="I42" s="4"/>
      <c r="J42" s="4"/>
      <c r="K42" s="4"/>
      <c r="L42" s="4"/>
      <c r="M42" s="4"/>
      <c r="N42" s="4"/>
      <c r="O42" s="4"/>
    </row>
    <row r="43" spans="1:15" x14ac:dyDescent="0.3">
      <c r="A43" s="2"/>
      <c r="B43" s="2"/>
      <c r="C43" s="2"/>
      <c r="D43" s="2"/>
      <c r="E43" s="2"/>
      <c r="F43" s="2"/>
      <c r="G43" s="4"/>
      <c r="H43" s="4"/>
      <c r="I43" s="4"/>
      <c r="J43" s="4"/>
      <c r="K43" s="4"/>
      <c r="L43" s="4"/>
      <c r="M43" s="4"/>
      <c r="N43" s="4"/>
      <c r="O43" s="4"/>
    </row>
    <row r="44" spans="1:15" x14ac:dyDescent="0.3">
      <c r="A44" s="5" t="s">
        <v>200</v>
      </c>
      <c r="B44" s="2"/>
      <c r="C44" s="2"/>
      <c r="D44" s="2"/>
      <c r="E44" s="2"/>
      <c r="F44" s="2"/>
      <c r="G44" s="4"/>
      <c r="H44" s="4"/>
      <c r="I44" s="4"/>
      <c r="J44" s="4"/>
      <c r="K44" s="4"/>
      <c r="L44" s="4"/>
      <c r="M44" s="4"/>
      <c r="N44" s="4"/>
      <c r="O44" s="4"/>
    </row>
    <row r="45" spans="1:15" x14ac:dyDescent="0.3">
      <c r="A45" s="29" t="s">
        <v>184</v>
      </c>
      <c r="B45" s="79" t="s">
        <v>163</v>
      </c>
      <c r="C45" s="79" t="s">
        <v>185</v>
      </c>
      <c r="D45" s="80" t="s">
        <v>155</v>
      </c>
      <c r="E45" s="73" t="s">
        <v>186</v>
      </c>
      <c r="F45" s="78"/>
      <c r="G45" s="160"/>
      <c r="H45" s="4"/>
      <c r="I45" s="4"/>
      <c r="J45" s="4"/>
      <c r="K45" s="59"/>
      <c r="L45" s="59"/>
      <c r="M45" s="59"/>
      <c r="N45" s="59"/>
      <c r="O45" s="59"/>
    </row>
    <row r="46" spans="1:15" x14ac:dyDescent="0.3">
      <c r="A46" s="81" t="s">
        <v>218</v>
      </c>
      <c r="B46" s="132">
        <v>22.92</v>
      </c>
      <c r="C46" s="82">
        <v>0.11</v>
      </c>
      <c r="D46" s="107">
        <f>((D10/B14)+(C18/B14)+(D26/C30)+D34+D38+D42)*C46</f>
        <v>0</v>
      </c>
      <c r="E46" s="108">
        <f>D46*B46</f>
        <v>0</v>
      </c>
      <c r="F46" s="78"/>
      <c r="G46" s="160"/>
      <c r="H46" s="4"/>
      <c r="I46" s="51"/>
      <c r="J46" s="59"/>
      <c r="K46" s="59"/>
      <c r="L46" s="59"/>
      <c r="M46" s="59"/>
      <c r="N46" s="59"/>
      <c r="O46" s="59"/>
    </row>
    <row r="47" spans="1:15" x14ac:dyDescent="0.3">
      <c r="A47" s="2"/>
      <c r="B47" s="2"/>
      <c r="C47" s="2"/>
      <c r="D47" s="2"/>
      <c r="E47" s="2"/>
      <c r="F47" s="78"/>
      <c r="G47" s="160"/>
      <c r="H47" s="4"/>
      <c r="I47" s="59"/>
      <c r="J47" s="59"/>
      <c r="K47" s="4"/>
      <c r="L47" s="4"/>
      <c r="M47" s="4"/>
      <c r="N47" s="4"/>
      <c r="O47" s="4"/>
    </row>
    <row r="48" spans="1:15" x14ac:dyDescent="0.3">
      <c r="A48" s="83" t="s">
        <v>201</v>
      </c>
      <c r="B48" s="83"/>
      <c r="C48" s="83"/>
      <c r="D48" s="83"/>
      <c r="E48" s="84"/>
      <c r="F48" s="78"/>
      <c r="G48" s="160"/>
      <c r="H48" s="4"/>
      <c r="I48" s="4"/>
      <c r="J48" s="4"/>
      <c r="K48" s="4"/>
      <c r="L48" s="4"/>
      <c r="M48" s="4"/>
      <c r="N48" s="4"/>
      <c r="O48" s="4"/>
    </row>
    <row r="49" spans="1:15" ht="40.200000000000003" x14ac:dyDescent="0.3">
      <c r="A49" s="109" t="s">
        <v>187</v>
      </c>
      <c r="B49" s="99" t="s">
        <v>188</v>
      </c>
      <c r="C49" s="85" t="s">
        <v>189</v>
      </c>
      <c r="D49" s="85" t="s">
        <v>190</v>
      </c>
      <c r="E49" s="85" t="s">
        <v>191</v>
      </c>
      <c r="F49" s="2"/>
      <c r="G49" s="4"/>
      <c r="H49" s="4"/>
      <c r="I49" s="4"/>
      <c r="J49" s="4"/>
      <c r="K49" s="4"/>
      <c r="L49" s="4"/>
      <c r="M49" s="4"/>
      <c r="N49" s="4"/>
      <c r="O49" s="4"/>
    </row>
    <row r="50" spans="1:15" x14ac:dyDescent="0.3">
      <c r="A50" s="27" t="s">
        <v>192</v>
      </c>
      <c r="B50" s="110">
        <v>0</v>
      </c>
      <c r="C50" s="111">
        <v>0</v>
      </c>
      <c r="D50" s="158">
        <f>IF(C50&gt;0,D34+D38+((D10/B14)+(C18/B14)),0)</f>
        <v>0</v>
      </c>
      <c r="E50" s="141">
        <f>D50*C50</f>
        <v>0</v>
      </c>
      <c r="F50" s="2"/>
      <c r="G50" s="59"/>
      <c r="H50" s="59"/>
      <c r="I50" s="4"/>
      <c r="J50" s="4"/>
      <c r="K50" s="4"/>
      <c r="L50" s="4"/>
      <c r="M50" s="4"/>
      <c r="N50" s="4"/>
      <c r="O50" s="4"/>
    </row>
    <row r="51" spans="1:15" x14ac:dyDescent="0.3">
      <c r="A51" s="27" t="s">
        <v>193</v>
      </c>
      <c r="B51" s="110">
        <v>2.5</v>
      </c>
      <c r="C51" s="112"/>
      <c r="D51" s="159"/>
      <c r="E51" s="142"/>
      <c r="F51" s="2"/>
      <c r="G51" s="59"/>
      <c r="H51" s="59"/>
      <c r="I51" s="4"/>
      <c r="J51" s="4"/>
      <c r="K51" s="4"/>
      <c r="L51" s="4"/>
      <c r="M51" s="4"/>
      <c r="N51" s="4"/>
      <c r="O51" s="4"/>
    </row>
    <row r="52" spans="1:15" x14ac:dyDescent="0.3">
      <c r="A52" s="2"/>
      <c r="B52" s="2"/>
      <c r="C52" s="2"/>
      <c r="D52" s="2"/>
      <c r="E52" s="2"/>
      <c r="F52" s="2"/>
      <c r="G52" s="59"/>
      <c r="H52" s="59"/>
      <c r="I52" s="4"/>
      <c r="J52" s="4"/>
      <c r="K52" s="4"/>
      <c r="L52" s="4"/>
      <c r="M52" s="4"/>
      <c r="N52" s="4"/>
      <c r="O52" s="4"/>
    </row>
    <row r="53" spans="1:15" x14ac:dyDescent="0.3">
      <c r="A53" s="147" t="s">
        <v>202</v>
      </c>
      <c r="B53" s="147"/>
      <c r="C53" s="147"/>
      <c r="D53" s="147"/>
      <c r="E53" s="2"/>
      <c r="F53" s="4"/>
      <c r="G53" s="4"/>
      <c r="H53" s="4"/>
      <c r="I53" s="4"/>
      <c r="J53" s="4"/>
      <c r="K53" s="4"/>
      <c r="L53" s="4"/>
      <c r="M53" s="4"/>
      <c r="N53" s="4"/>
      <c r="O53" s="4"/>
    </row>
    <row r="54" spans="1:15" x14ac:dyDescent="0.3">
      <c r="A54" s="72" t="s">
        <v>154</v>
      </c>
      <c r="B54" s="143" t="s">
        <v>163</v>
      </c>
      <c r="C54" s="144"/>
      <c r="D54" s="73" t="s">
        <v>155</v>
      </c>
      <c r="E54" s="73" t="s">
        <v>156</v>
      </c>
      <c r="F54" s="59"/>
      <c r="G54" s="4"/>
      <c r="H54" s="4"/>
      <c r="I54" s="4"/>
      <c r="J54" s="4"/>
      <c r="K54" s="4"/>
      <c r="L54" s="4"/>
      <c r="M54" s="4"/>
      <c r="N54" s="4"/>
      <c r="O54" s="4"/>
    </row>
    <row r="55" spans="1:15" x14ac:dyDescent="0.3">
      <c r="A55" s="65" t="s">
        <v>219</v>
      </c>
      <c r="B55" s="153">
        <v>37.47</v>
      </c>
      <c r="C55" s="153"/>
      <c r="D55" s="56">
        <v>0</v>
      </c>
      <c r="E55" s="86">
        <f>B55*D55</f>
        <v>0</v>
      </c>
      <c r="F55" s="59"/>
      <c r="G55" s="4"/>
      <c r="H55" s="4"/>
      <c r="I55" s="4"/>
      <c r="J55" s="4"/>
      <c r="K55" s="4"/>
      <c r="L55" s="4"/>
      <c r="M55" s="4"/>
      <c r="N55" s="4"/>
      <c r="O55" s="4"/>
    </row>
    <row r="56" spans="1:15" x14ac:dyDescent="0.3">
      <c r="A56" s="74"/>
      <c r="B56" s="87"/>
      <c r="C56" s="87"/>
      <c r="D56" s="84"/>
      <c r="E56" s="88"/>
      <c r="F56" s="59"/>
      <c r="G56" s="4"/>
      <c r="H56" s="4"/>
      <c r="I56" s="4"/>
      <c r="J56" s="4"/>
      <c r="K56" s="4"/>
      <c r="L56" s="4"/>
      <c r="M56" s="4"/>
      <c r="N56" s="4"/>
      <c r="O56" s="4"/>
    </row>
    <row r="57" spans="1:15" x14ac:dyDescent="0.3">
      <c r="A57" s="147" t="s">
        <v>203</v>
      </c>
      <c r="B57" s="147"/>
      <c r="C57" s="147"/>
      <c r="D57" s="147"/>
      <c r="E57" s="2"/>
      <c r="F57" s="4"/>
      <c r="G57" s="4"/>
      <c r="H57" s="4"/>
      <c r="I57" s="4"/>
      <c r="J57" s="4"/>
      <c r="K57" s="4"/>
      <c r="L57" s="4"/>
      <c r="M57" s="4"/>
      <c r="N57" s="4"/>
      <c r="O57" s="4"/>
    </row>
    <row r="58" spans="1:15" x14ac:dyDescent="0.3">
      <c r="A58" s="72" t="s">
        <v>154</v>
      </c>
      <c r="B58" s="143" t="s">
        <v>163</v>
      </c>
      <c r="C58" s="144"/>
      <c r="D58" s="73" t="s">
        <v>155</v>
      </c>
      <c r="E58" s="73" t="s">
        <v>156</v>
      </c>
      <c r="F58" s="59"/>
      <c r="G58" s="4"/>
      <c r="H58" s="4"/>
      <c r="I58" s="4"/>
      <c r="J58" s="4"/>
      <c r="K58" s="4"/>
      <c r="L58" s="4"/>
      <c r="M58" s="4"/>
      <c r="N58" s="4"/>
      <c r="O58" s="4"/>
    </row>
    <row r="59" spans="1:15" x14ac:dyDescent="0.3">
      <c r="A59" s="65" t="s">
        <v>220</v>
      </c>
      <c r="B59" s="152">
        <v>22.54</v>
      </c>
      <c r="C59" s="153"/>
      <c r="D59" s="56">
        <v>0</v>
      </c>
      <c r="E59" s="86">
        <f>B59*D59</f>
        <v>0</v>
      </c>
      <c r="F59" s="59"/>
      <c r="G59" s="4"/>
      <c r="H59" s="4"/>
      <c r="I59" s="4"/>
      <c r="J59" s="4"/>
      <c r="K59" s="4"/>
      <c r="L59" s="4"/>
      <c r="M59" s="4"/>
      <c r="N59" s="4"/>
      <c r="O59" s="4"/>
    </row>
    <row r="60" spans="1:15" x14ac:dyDescent="0.3">
      <c r="A60" s="74"/>
      <c r="B60" s="87"/>
      <c r="C60" s="87"/>
      <c r="D60" s="84"/>
      <c r="E60" s="88"/>
      <c r="F60" s="59"/>
      <c r="G60" s="4"/>
      <c r="H60" s="4"/>
      <c r="I60" s="4"/>
      <c r="J60" s="4"/>
      <c r="K60" s="4"/>
      <c r="L60" s="4"/>
      <c r="M60" s="4"/>
      <c r="N60" s="4"/>
      <c r="O60" s="4"/>
    </row>
    <row r="61" spans="1:15" x14ac:dyDescent="0.3">
      <c r="A61" s="5" t="s">
        <v>204</v>
      </c>
      <c r="B61" s="5"/>
      <c r="C61" s="5"/>
      <c r="D61" s="5"/>
      <c r="E61" s="4"/>
      <c r="F61" s="4"/>
      <c r="G61" s="4"/>
      <c r="H61" s="4"/>
      <c r="I61" s="4"/>
      <c r="J61" s="4"/>
      <c r="K61" s="4"/>
      <c r="L61" s="4"/>
      <c r="M61" s="4"/>
      <c r="N61" s="4"/>
      <c r="O61" s="4"/>
    </row>
    <row r="62" spans="1:15" x14ac:dyDescent="0.3">
      <c r="A62" s="133" t="s">
        <v>194</v>
      </c>
      <c r="B62" s="133"/>
      <c r="C62" s="133"/>
      <c r="D62" s="133"/>
      <c r="E62" s="133"/>
      <c r="F62" s="79" t="s">
        <v>195</v>
      </c>
      <c r="G62" s="4"/>
      <c r="H62" s="4"/>
      <c r="I62" s="4"/>
      <c r="J62" s="4"/>
      <c r="K62" s="4"/>
      <c r="L62" s="4"/>
      <c r="M62" s="4"/>
      <c r="N62" s="4"/>
      <c r="O62" s="4"/>
    </row>
    <row r="63" spans="1:15" x14ac:dyDescent="0.3">
      <c r="A63" s="134" t="s">
        <v>196</v>
      </c>
      <c r="B63" s="135"/>
      <c r="C63" s="135"/>
      <c r="D63" s="136"/>
      <c r="E63" s="89">
        <v>8.7099999999999997E-2</v>
      </c>
      <c r="F63" s="113">
        <f>E63*(D14+E34+E38+E46+E50+E55+E59+D18+D22)</f>
        <v>0</v>
      </c>
      <c r="G63" s="4"/>
      <c r="H63" s="4"/>
      <c r="I63" s="4"/>
      <c r="J63" s="4"/>
      <c r="K63" s="4"/>
      <c r="L63" s="4"/>
      <c r="M63" s="4"/>
      <c r="N63" s="4"/>
      <c r="O63" s="4"/>
    </row>
    <row r="64" spans="1:15" x14ac:dyDescent="0.3">
      <c r="A64" s="137" t="s">
        <v>197</v>
      </c>
      <c r="B64" s="138"/>
      <c r="C64" s="138"/>
      <c r="D64" s="138"/>
      <c r="E64" s="139"/>
      <c r="F64" s="113">
        <f>SUM(F63:F63)</f>
        <v>0</v>
      </c>
      <c r="G64" s="4"/>
      <c r="H64" s="4"/>
      <c r="I64" s="4"/>
      <c r="J64" s="4"/>
      <c r="K64" s="4"/>
      <c r="L64" s="4"/>
      <c r="M64" s="4"/>
      <c r="N64" s="4"/>
      <c r="O64" s="4"/>
    </row>
    <row r="65" spans="1:15" x14ac:dyDescent="0.3">
      <c r="A65" s="90"/>
      <c r="B65" s="91"/>
      <c r="C65" s="91"/>
      <c r="D65" s="91"/>
      <c r="E65" s="91"/>
      <c r="F65" s="114"/>
      <c r="G65" s="4"/>
      <c r="H65" s="4"/>
      <c r="I65" s="4"/>
      <c r="J65" s="4"/>
      <c r="K65" s="4"/>
      <c r="L65" s="4"/>
      <c r="M65" s="4"/>
      <c r="N65" s="4"/>
      <c r="O65" s="4"/>
    </row>
    <row r="66" spans="1:15" x14ac:dyDescent="0.3">
      <c r="A66" s="43" t="s">
        <v>198</v>
      </c>
      <c r="B66" s="43"/>
      <c r="C66" s="2"/>
      <c r="D66" s="92"/>
      <c r="E66" s="92"/>
      <c r="F66" s="93"/>
      <c r="G66" s="4"/>
      <c r="H66" s="4"/>
      <c r="I66" s="4"/>
      <c r="J66" s="4"/>
      <c r="K66" s="4"/>
      <c r="L66" s="4"/>
      <c r="M66" s="4"/>
      <c r="N66" s="4"/>
      <c r="O66" s="4"/>
    </row>
    <row r="67" spans="1:15" x14ac:dyDescent="0.3">
      <c r="A67" s="5" t="s">
        <v>205</v>
      </c>
      <c r="B67" s="4"/>
      <c r="C67" s="4"/>
      <c r="D67" s="2"/>
      <c r="E67" s="92"/>
      <c r="F67" s="93"/>
      <c r="G67" s="4"/>
      <c r="H67" s="4"/>
      <c r="I67" s="4"/>
      <c r="J67" s="4"/>
      <c r="K67" s="4"/>
      <c r="L67" s="4"/>
      <c r="M67" s="4"/>
      <c r="N67" s="4"/>
      <c r="O67" s="4"/>
    </row>
    <row r="68" spans="1:15" x14ac:dyDescent="0.3">
      <c r="A68" s="140" t="s">
        <v>199</v>
      </c>
      <c r="B68" s="140"/>
      <c r="C68" s="94">
        <f>E34+E38+E46+D14+D22+E50+E55+E59+F64+D18</f>
        <v>0</v>
      </c>
      <c r="D68" s="2"/>
      <c r="E68" s="2"/>
      <c r="F68" s="2"/>
      <c r="G68" s="4"/>
      <c r="H68" s="4"/>
      <c r="I68" s="4"/>
      <c r="J68" s="4"/>
      <c r="K68" s="4"/>
      <c r="L68" s="4"/>
      <c r="M68" s="4"/>
      <c r="N68" s="4"/>
      <c r="O68" s="4"/>
    </row>
    <row r="69" spans="1:15" x14ac:dyDescent="0.3">
      <c r="A69" s="2"/>
      <c r="B69" s="2"/>
      <c r="C69" s="2"/>
      <c r="D69" s="2"/>
      <c r="E69" s="2"/>
      <c r="F69" s="2"/>
      <c r="G69" s="4"/>
      <c r="H69" s="4"/>
      <c r="I69" s="4"/>
      <c r="J69" s="4"/>
      <c r="K69" s="4"/>
      <c r="L69" s="4"/>
      <c r="M69" s="4"/>
      <c r="N69" s="4"/>
      <c r="O69" s="4"/>
    </row>
    <row r="70" spans="1:15" x14ac:dyDescent="0.3">
      <c r="A70" s="5" t="s">
        <v>206</v>
      </c>
      <c r="B70" s="4"/>
      <c r="C70" s="4"/>
      <c r="D70" s="2"/>
      <c r="E70" s="92"/>
      <c r="F70" s="93"/>
      <c r="G70" s="4"/>
      <c r="H70" s="4"/>
      <c r="I70" s="4"/>
      <c r="J70" s="4"/>
      <c r="K70" s="4"/>
      <c r="L70" s="4"/>
      <c r="M70" s="4"/>
      <c r="N70" s="4"/>
      <c r="O70" s="4"/>
    </row>
    <row r="71" spans="1:15" x14ac:dyDescent="0.3">
      <c r="A71" s="140" t="s">
        <v>176</v>
      </c>
      <c r="B71" s="140"/>
      <c r="C71" s="95">
        <f>D30+E42</f>
        <v>0</v>
      </c>
      <c r="D71" s="2"/>
      <c r="E71" s="2"/>
      <c r="F71" s="2"/>
      <c r="G71" s="4"/>
      <c r="H71" s="4"/>
      <c r="I71" s="4"/>
      <c r="J71" s="4"/>
      <c r="K71" s="4"/>
      <c r="L71" s="4"/>
      <c r="M71" s="4"/>
      <c r="N71" s="4"/>
      <c r="O71" s="4"/>
    </row>
    <row r="72" spans="1:15" x14ac:dyDescent="0.3">
      <c r="A72" s="5"/>
      <c r="B72" s="4"/>
      <c r="C72" s="4"/>
      <c r="D72" s="2"/>
      <c r="E72" s="92"/>
      <c r="F72" s="93"/>
      <c r="G72" s="4"/>
      <c r="H72" s="4"/>
      <c r="I72" s="4"/>
      <c r="J72" s="4"/>
      <c r="K72" s="4"/>
      <c r="L72" s="4"/>
      <c r="M72" s="4"/>
      <c r="N72" s="4"/>
      <c r="O72" s="4"/>
    </row>
  </sheetData>
  <mergeCells count="48">
    <mergeCell ref="A12:E12"/>
    <mergeCell ref="A4:B4"/>
    <mergeCell ref="A5:B5"/>
    <mergeCell ref="A6:B6"/>
    <mergeCell ref="A9:B9"/>
    <mergeCell ref="A10:B10"/>
    <mergeCell ref="D22:E22"/>
    <mergeCell ref="A24:D24"/>
    <mergeCell ref="B13:C13"/>
    <mergeCell ref="D13:E13"/>
    <mergeCell ref="B14:C14"/>
    <mergeCell ref="D14:E14"/>
    <mergeCell ref="D17:E17"/>
    <mergeCell ref="D18:E18"/>
    <mergeCell ref="A20:F20"/>
    <mergeCell ref="B21:C21"/>
    <mergeCell ref="D21:E21"/>
    <mergeCell ref="B22:C22"/>
    <mergeCell ref="G45:G48"/>
    <mergeCell ref="A32:D32"/>
    <mergeCell ref="A33:B33"/>
    <mergeCell ref="A34:B34"/>
    <mergeCell ref="A36:D36"/>
    <mergeCell ref="A37:B37"/>
    <mergeCell ref="A38:B38"/>
    <mergeCell ref="B58:C58"/>
    <mergeCell ref="B59:C59"/>
    <mergeCell ref="A40:D40"/>
    <mergeCell ref="A41:B41"/>
    <mergeCell ref="A42:B42"/>
    <mergeCell ref="D50:D51"/>
    <mergeCell ref="A53:D53"/>
    <mergeCell ref="B54:C54"/>
    <mergeCell ref="B55:C55"/>
    <mergeCell ref="A57:D57"/>
    <mergeCell ref="E50:E51"/>
    <mergeCell ref="B25:C25"/>
    <mergeCell ref="B26:C26"/>
    <mergeCell ref="A28:D28"/>
    <mergeCell ref="A29:B29"/>
    <mergeCell ref="D29:E29"/>
    <mergeCell ref="A30:B30"/>
    <mergeCell ref="D30:E30"/>
    <mergeCell ref="A62:E62"/>
    <mergeCell ref="A63:D63"/>
    <mergeCell ref="A64:E64"/>
    <mergeCell ref="A68:B68"/>
    <mergeCell ref="A71:B71"/>
  </mergeCells>
  <dataValidations count="52">
    <dataValidation allowBlank="1" showInputMessage="1" showErrorMessage="1" prompt="Total Remote Shared Staff Amount formula is equal to Remote Shared Staff Amount per Day" sqref="A30:B30" xr:uid="{A4FBFBA4-9305-487A-B1C8-F7E84E689020}"/>
    <dataValidation allowBlank="1" showInputMessage="1" showErrorMessage="1" prompt="Number of Residents - Remote formula is equal to Number of Residents - Direct" sqref="C30" xr:uid="{4F865E25-847A-469F-A4B9-D9AC5D079C9F}"/>
    <dataValidation allowBlank="1" showInputMessage="1" showErrorMessage="1" prompt="Individual Amount for Remote Shared Staff formula is Total Remote Shared Staff Amount divided by Number of Residents-Remote" sqref="D30:E30" xr:uid="{D852C752-6084-45C1-B28C-2146D33C72A0}"/>
    <dataValidation allowBlank="1" showInputMessage="1" showErrorMessage="1" prompt="Remote Shared Staff Amount per Day formula is Wage times Hours per Day" sqref="E26 E31" xr:uid="{167333F2-920B-43C8-AF66-A1EAD4737060}"/>
    <dataValidation allowBlank="1" showInputMessage="1" showErrorMessage="1" prompt="Enter Remote Shared Staff Hours per Day" sqref="D26 D31" xr:uid="{7CA23738-1599-440C-AE23-300BE72D696C}"/>
    <dataValidation allowBlank="1" showInputMessage="1" showErrorMessage="1" prompt="Remote Shared Staff Wage" sqref="B26:C26 B31:C31" xr:uid="{F045D525-E115-4FB0-A96C-D28820BBFE95}"/>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xr:uid="{09D0AAAD-D511-4953-9F99-7EDEA841E4C8}"/>
    <dataValidation allowBlank="1" showInputMessage="1" showErrorMessage="1" prompt="Total Individual Amount for Shared Staffing formula is Total Overnight Shared Staffing Amount divided by Number of Residents" sqref="D18:E18" xr:uid="{B3B241ED-2E5F-49D6-B222-C43A08A6733D}"/>
    <dataValidation allowBlank="1" showInputMessage="1" showErrorMessage="1" prompt="Total Individual Amount for Shared Staffing formula is Total Daytime Shared Staffing Amount divided by Number of Residents" sqref="D14:E14" xr:uid="{BDBE048B-2F03-4A74-B75C-40726D44E936}"/>
    <dataValidation type="list" allowBlank="1" showInputMessage="1" showErrorMessage="1" prompt="Enter the number of residents requiring Shared Awake overnight staff." sqref="B22:C22" xr:uid="{D796F1E9-DA48-4A57-A293-8922115CBBC5}">
      <formula1>$I$10:$I$15</formula1>
    </dataValidation>
    <dataValidation type="list" allowBlank="1" showInputMessage="1" showErrorMessage="1" prompt="Select a response of Yes if the recipient requires SHARED AWAKE OVERNIGHT staff." sqref="A22" xr:uid="{DD7CAA7A-4624-44ED-920C-59F532B12A09}">
      <formula1>$I$20:$I$21</formula1>
    </dataValidation>
    <dataValidation type="list" allowBlank="1" showInputMessage="1" showErrorMessage="1" prompt="Enter Number of Residents - On-site" sqref="B14:C14" xr:uid="{003B4840-E45D-4FD5-8BA2-F387B55BFE93}">
      <formula1>$I$10:$I$15</formula1>
    </dataValidation>
    <dataValidation allowBlank="1" showInputMessage="1" showErrorMessage="1" prompt="Individual Remote Staff Amount per Day formula is Individual Wage times Individual Remote Staff Hours per Day" sqref="E42" xr:uid="{CB2C3C60-2BF8-4DA6-8B18-DBE392967F73}"/>
    <dataValidation allowBlank="1" showInputMessage="1" showErrorMessage="1" prompt="Enter Individual Remote Staff Hours per Day" sqref="D42" xr:uid="{12F78840-BBEA-437A-B1A8-20A5F2B9D918}"/>
    <dataValidation allowBlank="1" showInputMessage="1" showErrorMessage="1" prompt="Individual Remote Staff Wage" sqref="C42" xr:uid="{6D5A3B9F-C79F-4968-B4FB-614320C4862A}"/>
    <dataValidation allowBlank="1" showInputMessage="1" showErrorMessage="1" prompt="Deaf or Hard of Hearing Add-on Amount" sqref="B51" xr:uid="{79F53C0F-FC94-418A-A1D5-4C826DFFE033}"/>
    <dataValidation allowBlank="1" showInputMessage="1" showErrorMessage="1" prompt="Total Individual Amount for Shared Staffing formula is Total On-site Shared Staffing Amount divided by Number of Residents - On-site" sqref="D23:E23" xr:uid="{D93DA299-A543-47D7-BA0F-7F143B97D90F}"/>
    <dataValidation type="list" allowBlank="1" showInputMessage="1" showErrorMessage="1" prompt="Enter Add-on Choice" sqref="C50" xr:uid="{224681DE-1602-4C4A-B445-0F80CF93FE1E}">
      <formula1>$B$50:$B$51</formula1>
    </dataValidation>
    <dataValidation allowBlank="1" showInputMessage="1" showErrorMessage="1" prompt="Total Remote Shared Staff Amount formula equals Individual Amount for Remote Shared Staffing plus Individual Remote Staff Amount per Day" sqref="C71" xr:uid="{00260F7C-4D99-4C51-9206-6B3660B9C601}"/>
    <dataValidation allowBlank="1" showInputMessage="1" showErrorMessage="1" prompt="LPN Amount per Day formula is Wage times Hours per Day" sqref="E59" xr:uid="{64191EEF-471E-4349-82F0-D91A9CD38209}"/>
    <dataValidation allowBlank="1" showInputMessage="1" showErrorMessage="1" prompt="Enter LPN Hours per Day" sqref="D59" xr:uid="{6A3FCF24-4AE8-455D-B522-AAC6FCEE257D}"/>
    <dataValidation allowBlank="1" showInputMessage="1" showErrorMessage="1" prompt="LPN Wage" sqref="B59:C59" xr:uid="{83EE7A88-F04E-4176-8E21-7C9AA4D1CAB3}"/>
    <dataValidation allowBlank="1" showInputMessage="1" showErrorMessage="1" prompt="RN Amount per Day formula is Wage times Hours per Day" sqref="E55:E56 E60" xr:uid="{311EB241-01A0-4CDC-9AA1-E18BF03F7DF3}"/>
    <dataValidation allowBlank="1" showInputMessage="1" showErrorMessage="1" prompt="Enter RN Hours per Day" sqref="D55:D56 D60" xr:uid="{CBF32B96-F500-4E86-A823-8A74E15A7B96}"/>
    <dataValidation allowBlank="1" showInputMessage="1" showErrorMessage="1" prompt="RN Wage" sqref="B55:C56 B60:C60" xr:uid="{EC3F30D8-E823-41EC-B63C-AF38D90BEDEF}"/>
    <dataValidation allowBlank="1" showInputMessage="1" showErrorMessage="1" prompt="Total Dollars for Relief Staffing formula is equal to Relief Staff Dollar Amount" sqref="F64" xr:uid="{120FBB6C-364E-46E8-B8C7-10884C450695}"/>
    <dataValidation allowBlank="1" showInputMessage="1" showErrorMessage="1" prompt="Supervision Percent" sqref="C46" xr:uid="{929315C8-6A5F-4BCA-AA8F-4C444D82C1A5}"/>
    <dataValidation allowBlank="1" showInputMessage="1" showErrorMessage="1" prompt="Supervision Amount per Day formula is Supervision Wage times Supervision Hours per Day" sqref="E46" xr:uid="{43CEC2EA-F0AC-4B89-838A-B02F301871BD}"/>
    <dataValidation allowBlank="1" showInputMessage="1" showErrorMessage="1" prompt="Supervision Wage" sqref="B46" xr:uid="{14801B84-C331-4CBC-9721-9895825533EE}"/>
    <dataValidation allowBlank="1" showInputMessage="1" showErrorMessage="1" prompt="Individual Asleep Staff Wage" sqref="C38:C39" xr:uid="{F37502AF-69D8-400E-B410-C1B95099D55F}"/>
    <dataValidation allowBlank="1" showInputMessage="1" showErrorMessage="1" prompt="Individual On-site Primary Staff / Awake Wage" sqref="C34:C35" xr:uid="{A50AA8CE-3734-48F8-B362-5A6443F8AF4D}"/>
    <dataValidation allowBlank="1" showInputMessage="1" showErrorMessage="1" prompt="Shared On-site Primary Staff/Awake Wage" sqref="C10 C4" xr:uid="{03CAD257-FE7B-4808-B41F-E7DF05F564FD}"/>
    <dataValidation allowBlank="1" showInputMessage="1" showErrorMessage="1" prompt="Staffing Customization Amount per Day formula is Total DCS Hours per Day times Add-on Amount" sqref="E50:E51" xr:uid="{2A47876D-23D8-4E7D-8678-281C29A55E0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xr:uid="{2C11B31C-5B06-42D0-B7A0-BD97E88475FF}"/>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xr:uid="{954BEE94-B0BC-4117-9844-C1327F8131B4}"/>
    <dataValidation allowBlank="1" showInputMessage="1" showErrorMessage="1" prompt="No Customization Add-on Amount" sqref="B50" xr:uid="{9D5E285E-F3E1-436A-B054-E3B120135EC4}"/>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xr:uid="{FC46149E-F966-475F-826B-5B9E7FADF41D}"/>
    <dataValidation allowBlank="1" showInputMessage="1" showErrorMessage="1" prompt="Individual Asleep Staff Amount per Day formula is Hours per Day times Wage" sqref="E38:E39" xr:uid="{D93BAB1E-0391-43C0-80C5-8C183D9A225A}"/>
    <dataValidation allowBlank="1" showInputMessage="1" showErrorMessage="1" prompt="Enter Individual Asleep Staff Hours per Day" sqref="D38:D39" xr:uid="{46C840A6-0A4C-4DBC-B20B-D158025AF146}"/>
    <dataValidation allowBlank="1" showInputMessage="1" showErrorMessage="1" prompt="Individual On-site Primary Staff Awake Amount per Day formula is Hours per Day times Wage" sqref="E34:E36" xr:uid="{BFB2A86A-2414-44CA-B1BC-C9D0135745A5}"/>
    <dataValidation allowBlank="1" showInputMessage="1" showErrorMessage="1" prompt="Enter Individual On-site Primary Staff / Awake Hours per Day" sqref="D34:D35" xr:uid="{0EB7729C-8DCE-44DD-822E-889BE03321F0}"/>
    <dataValidation allowBlank="1" showInputMessage="1" showErrorMessage="1" prompt="Total Individual Amount for Shared Staffing formula is Total Shared Staffing Amount divided by Number of Residents" sqref="F14 F22:F23" xr:uid="{749BB743-B987-4433-B4D9-8AA2960E8D55}"/>
    <dataValidation allowBlank="1" showInputMessage="1" showErrorMessage="1" prompt="Enter Number of Residents - On-site" sqref="B23:C23" xr:uid="{21A76C88-8B80-4510-B628-3C42765B6365}"/>
    <dataValidation allowBlank="1" showInputMessage="1" showErrorMessage="1" prompt="Total On-site Shared Staffing Amount formula is Amount per Day for (Shared On-site Primary Staff Awake + Shared Asleep Staff)_x000a_" sqref="A14 A23" xr:uid="{CCF4F616-1BC7-45F9-9FF5-710023661CCD}"/>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xr:uid="{89038A55-666C-485B-BE84-EA987B40B80F}"/>
    <dataValidation allowBlank="1" showInputMessage="1" showErrorMessage="1" prompt="Percentage for Direct Care Relief Staff" sqref="E63" xr:uid="{DBF63E20-75DA-450C-A5F1-CFD166EB467B}"/>
    <dataValidation allowBlank="1" showInputMessage="1" showErrorMessage="1" prompt="Enter Shared OVERNIGHT Staff Hours per Day" sqref="C18" xr:uid="{078BAAEF-EAB7-4F09-9130-5DABF5437981}"/>
    <dataValidation allowBlank="1" showInputMessage="1" showErrorMessage="1" prompt="Shared On-site Prmary Staff Awake Amount per Day formula is Hours per Day times Wage" sqref="E10" xr:uid="{9BBBCB43-F3D5-4E08-BBC5-586D4F0D7950}"/>
    <dataValidation allowBlank="1" showInputMessage="1" showErrorMessage="1" prompt="Enter Shared DAYTIME On-site Staff Awake Hours per Day" sqref="D10" xr:uid="{B43AD843-CC5F-40D3-A2A8-E1881DD03338}"/>
    <dataValidation allowBlank="1" showInputMessage="1" showErrorMessage="1" prompt="Use CTRL plus arrow keys to move to edge of tables.  Press TAB to move to cells where data can be entered." sqref="A1:D1" xr:uid="{5DF98A61-3C60-4F9D-8F0C-D365C07ED00C}"/>
    <dataValidation allowBlank="1" showInputMessage="1" showErrorMessage="1" prompt="Enter Add-on Choice" sqref="C51" xr:uid="{CB42A586-B7A1-4736-8E02-69C8CC80B028}"/>
    <dataValidation allowBlank="1" showInputMessage="1" showErrorMessage="1" prompt="Total Dollars for Shared Relief Staffing formula is equal to Shared Relief Staff Dollar Amount" sqref="F65" xr:uid="{6D12FDE2-59E1-44FD-8E38-891FD11B78AA}"/>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1274-A026-4834-B205-EE284EB06A5E}">
  <dimension ref="A1:G15"/>
  <sheetViews>
    <sheetView workbookViewId="0"/>
  </sheetViews>
  <sheetFormatPr defaultRowHeight="14.4" x14ac:dyDescent="0.3"/>
  <cols>
    <col min="1" max="1" width="19.5546875" customWidth="1"/>
    <col min="2" max="2" width="20.77734375" customWidth="1"/>
    <col min="3" max="3" width="18.77734375" customWidth="1"/>
    <col min="4" max="4" width="25.109375" customWidth="1"/>
  </cols>
  <sheetData>
    <row r="1" spans="1:7" ht="15.6" x14ac:dyDescent="0.3">
      <c r="A1" s="42" t="s">
        <v>7</v>
      </c>
      <c r="B1" s="42"/>
      <c r="C1" s="42"/>
      <c r="D1" s="44"/>
      <c r="E1" s="4"/>
      <c r="F1" s="2"/>
      <c r="G1" s="2"/>
    </row>
    <row r="2" spans="1:7" x14ac:dyDescent="0.3">
      <c r="A2" s="2"/>
      <c r="B2" s="2"/>
      <c r="C2" s="2"/>
      <c r="D2" s="2"/>
      <c r="E2" s="2"/>
      <c r="F2" s="2"/>
      <c r="G2" s="2"/>
    </row>
    <row r="3" spans="1:7" x14ac:dyDescent="0.3">
      <c r="A3" s="43" t="s">
        <v>143</v>
      </c>
      <c r="B3" s="43"/>
      <c r="C3" s="43"/>
      <c r="D3" s="43"/>
      <c r="E3" s="43"/>
      <c r="F3" s="2"/>
      <c r="G3" s="2"/>
    </row>
    <row r="4" spans="1:7" ht="57.6" customHeight="1" x14ac:dyDescent="0.3">
      <c r="A4" s="185" t="s">
        <v>144</v>
      </c>
      <c r="B4" s="186"/>
      <c r="C4" s="115" t="s">
        <v>145</v>
      </c>
      <c r="D4" s="45" t="s">
        <v>8</v>
      </c>
      <c r="E4" s="46"/>
      <c r="F4" s="2"/>
      <c r="G4" s="2"/>
    </row>
    <row r="5" spans="1:7" x14ac:dyDescent="0.3">
      <c r="A5" s="187" t="s">
        <v>146</v>
      </c>
      <c r="B5" s="157"/>
      <c r="C5" s="116">
        <v>0</v>
      </c>
      <c r="D5" s="117">
        <v>0</v>
      </c>
      <c r="E5" s="4"/>
      <c r="F5" s="2"/>
      <c r="G5" s="2"/>
    </row>
    <row r="6" spans="1:7" x14ac:dyDescent="0.3">
      <c r="A6" s="187" t="s">
        <v>221</v>
      </c>
      <c r="B6" s="157"/>
      <c r="C6" s="128">
        <f>1742.62*1.048</f>
        <v>1826.26576</v>
      </c>
      <c r="D6" s="118"/>
      <c r="E6" s="4"/>
      <c r="F6" s="2"/>
      <c r="G6" s="2"/>
    </row>
    <row r="7" spans="1:7" x14ac:dyDescent="0.3">
      <c r="A7" s="187" t="s">
        <v>222</v>
      </c>
      <c r="B7" s="157"/>
      <c r="C7" s="128">
        <f>3111.81*1.048</f>
        <v>3261.17688</v>
      </c>
      <c r="D7" s="118"/>
      <c r="E7" s="4"/>
      <c r="F7" s="2"/>
      <c r="G7" s="2"/>
    </row>
    <row r="8" spans="1:7" x14ac:dyDescent="0.3">
      <c r="A8" s="187"/>
      <c r="B8" s="157"/>
      <c r="C8" s="119"/>
      <c r="D8" s="120"/>
      <c r="E8" s="4"/>
      <c r="F8" s="2"/>
      <c r="G8" s="2"/>
    </row>
    <row r="9" spans="1:7" x14ac:dyDescent="0.3">
      <c r="A9" s="188" t="s">
        <v>147</v>
      </c>
      <c r="B9" s="188"/>
      <c r="C9" s="188"/>
      <c r="D9" s="188"/>
      <c r="E9" s="4"/>
      <c r="F9" s="2"/>
      <c r="G9" s="2"/>
    </row>
    <row r="10" spans="1:7" x14ac:dyDescent="0.3">
      <c r="A10" s="2"/>
      <c r="B10" s="2"/>
      <c r="C10" s="2"/>
      <c r="D10" s="2"/>
      <c r="E10" s="2"/>
      <c r="F10" s="2"/>
      <c r="G10" s="2"/>
    </row>
    <row r="11" spans="1:7" x14ac:dyDescent="0.3">
      <c r="A11" s="43" t="s">
        <v>148</v>
      </c>
      <c r="B11" s="43"/>
      <c r="C11" s="43"/>
      <c r="D11" s="43"/>
      <c r="E11" s="43"/>
      <c r="F11" s="2"/>
      <c r="G11" s="2"/>
    </row>
    <row r="12" spans="1:7" x14ac:dyDescent="0.3">
      <c r="A12" s="154" t="s">
        <v>145</v>
      </c>
      <c r="B12" s="155"/>
      <c r="C12" s="121">
        <f>D5</f>
        <v>0</v>
      </c>
      <c r="D12" s="2"/>
      <c r="E12" s="2"/>
      <c r="F12" s="2"/>
      <c r="G12" s="2"/>
    </row>
    <row r="13" spans="1:7" x14ac:dyDescent="0.3">
      <c r="A13" s="183" t="s">
        <v>149</v>
      </c>
      <c r="B13" s="184"/>
      <c r="C13" s="122">
        <f>C12</f>
        <v>0</v>
      </c>
      <c r="D13" s="2"/>
      <c r="E13" s="2"/>
      <c r="F13" s="2"/>
      <c r="G13" s="2"/>
    </row>
    <row r="14" spans="1:7" x14ac:dyDescent="0.3">
      <c r="A14" s="2"/>
      <c r="B14" s="2"/>
      <c r="C14" s="2"/>
      <c r="D14" s="2"/>
      <c r="E14" s="2"/>
      <c r="F14" s="2"/>
      <c r="G14" s="2"/>
    </row>
    <row r="15" spans="1:7" x14ac:dyDescent="0.3">
      <c r="A15" s="2"/>
      <c r="B15" s="2"/>
      <c r="C15" s="2"/>
      <c r="D15" s="2"/>
      <c r="E15" s="2"/>
      <c r="F15" s="2"/>
      <c r="G15" s="2"/>
    </row>
  </sheetData>
  <mergeCells count="8">
    <mergeCell ref="A12:B12"/>
    <mergeCell ref="A13:B13"/>
    <mergeCell ref="A4:B4"/>
    <mergeCell ref="A5:B5"/>
    <mergeCell ref="A6:B6"/>
    <mergeCell ref="A7:B7"/>
    <mergeCell ref="A8:B8"/>
    <mergeCell ref="A9:D9"/>
  </mergeCells>
  <dataValidations count="8">
    <dataValidation allowBlank="1" showInputMessage="1" showErrorMessage="1" prompt="Enter Transportation Standard" sqref="D6:D8" xr:uid="{58B0D4C4-402F-4D4D-A2AD-04EB749450F1}"/>
    <dataValidation type="list" allowBlank="1" showInputMessage="1" showErrorMessage="1" prompt="Enter Transportation Standard" sqref="D5" xr:uid="{A9766082-DB76-4A01-8F77-69D68DEC85A2}">
      <formula1>$C$5:$C$8</formula1>
    </dataValidation>
    <dataValidation allowBlank="1" showInputMessage="1" showErrorMessage="1" prompt="Transportation Standard for Adapted Vehicle with Lift" sqref="C7" xr:uid="{55A674FE-D156-4294-96E5-B1C4CA4FF818}"/>
    <dataValidation allowBlank="1" showInputMessage="1" showErrorMessage="1" prompt="Transportation Standard for Standard Vehicle" sqref="C6" xr:uid="{EC1E333E-95BD-46DA-9D6C-7E5828126D43}"/>
    <dataValidation allowBlank="1" showInputMessage="1" showErrorMessage="1" prompt="Transportation Standard for No Transportation" sqref="C5" xr:uid="{33915483-413A-4922-A7FA-B89C81489F10}"/>
    <dataValidation allowBlank="1" showInputMessage="1" showErrorMessage="1" prompt="Total Transportation formula is equal to Annual Transportation Standard" sqref="C13" xr:uid="{ABF4F5AB-29E8-41F9-9219-3D4CE336BFF9}"/>
    <dataValidation allowBlank="1" showInputMessage="1" showErrorMessage="1" prompt="Annual Transportation Standard formula is equal to Transportation Standard" sqref="C12" xr:uid="{4F4524F0-10FA-4D69-9031-9602A976EBF5}"/>
    <dataValidation allowBlank="1" showInputMessage="1" showErrorMessage="1" prompt="Press TAB to move to cells where data can be entered" sqref="A1:C1" xr:uid="{E65D2626-15A6-4006-A930-86CDDA214964}"/>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6D82-1A32-4CDD-97DA-891DE79B3E60}">
  <dimension ref="A1:F108"/>
  <sheetViews>
    <sheetView workbookViewId="0">
      <selection activeCell="A3" sqref="A3"/>
    </sheetView>
  </sheetViews>
  <sheetFormatPr defaultRowHeight="14.4" x14ac:dyDescent="0.3"/>
  <cols>
    <col min="1" max="1" width="29.109375" customWidth="1"/>
    <col min="2" max="2" width="18.21875" customWidth="1"/>
    <col min="3" max="3" width="19.5546875" customWidth="1"/>
  </cols>
  <sheetData>
    <row r="1" spans="1:6" x14ac:dyDescent="0.3">
      <c r="F1" s="28"/>
    </row>
    <row r="2" spans="1:6" x14ac:dyDescent="0.3">
      <c r="F2" s="28"/>
    </row>
    <row r="3" spans="1:6" x14ac:dyDescent="0.3">
      <c r="A3" s="5" t="s">
        <v>25</v>
      </c>
      <c r="B3" s="6"/>
      <c r="C3" s="6"/>
      <c r="D3" s="6"/>
      <c r="F3" s="28"/>
    </row>
    <row r="4" spans="1:6" x14ac:dyDescent="0.3">
      <c r="A4" s="29" t="s">
        <v>26</v>
      </c>
      <c r="B4" s="189" t="s">
        <v>27</v>
      </c>
      <c r="C4" s="190"/>
      <c r="D4" s="191"/>
      <c r="F4" s="28"/>
    </row>
    <row r="5" spans="1:6" x14ac:dyDescent="0.3">
      <c r="A5" s="29" t="s">
        <v>28</v>
      </c>
      <c r="B5" s="192" t="str">
        <f>INDEX($C$10:$C$108,MATCH(B4:D4,B10:B108,0))</f>
        <v>Unspecified Region</v>
      </c>
      <c r="C5" s="193"/>
      <c r="D5" s="194"/>
      <c r="F5" s="28"/>
    </row>
    <row r="6" spans="1:6" x14ac:dyDescent="0.3">
      <c r="F6" s="28"/>
    </row>
    <row r="7" spans="1:6" x14ac:dyDescent="0.3">
      <c r="A7" t="s">
        <v>29</v>
      </c>
      <c r="B7" t="str">
        <f>INDEX($D$10:$D$108,MATCH(B4:D4,B10:B108,0))</f>
        <v>-</v>
      </c>
      <c r="F7" s="28"/>
    </row>
    <row r="8" spans="1:6" x14ac:dyDescent="0.3">
      <c r="F8" s="28"/>
    </row>
    <row r="9" spans="1:6" hidden="1" x14ac:dyDescent="0.3">
      <c r="B9" s="30" t="s">
        <v>30</v>
      </c>
      <c r="C9" s="30" t="s">
        <v>31</v>
      </c>
      <c r="D9" s="31" t="s">
        <v>29</v>
      </c>
    </row>
    <row r="10" spans="1:6" hidden="1" x14ac:dyDescent="0.3">
      <c r="B10" s="32" t="s">
        <v>27</v>
      </c>
      <c r="C10" s="32" t="s">
        <v>32</v>
      </c>
      <c r="D10" s="33" t="s">
        <v>17</v>
      </c>
    </row>
    <row r="11" spans="1:6" hidden="1" x14ac:dyDescent="0.3">
      <c r="B11" s="34" t="s">
        <v>33</v>
      </c>
      <c r="C11" s="34" t="s">
        <v>34</v>
      </c>
      <c r="D11" s="35">
        <v>0.97199999999999998</v>
      </c>
    </row>
    <row r="12" spans="1:6" hidden="1" x14ac:dyDescent="0.3">
      <c r="B12" s="34" t="s">
        <v>35</v>
      </c>
      <c r="C12" s="34" t="s">
        <v>36</v>
      </c>
      <c r="D12" s="35">
        <v>1.0229999999999999</v>
      </c>
    </row>
    <row r="13" spans="1:6" hidden="1" x14ac:dyDescent="0.3">
      <c r="B13" s="34" t="s">
        <v>37</v>
      </c>
      <c r="C13" s="34" t="s">
        <v>38</v>
      </c>
      <c r="D13" s="35">
        <v>0.97899999999999998</v>
      </c>
    </row>
    <row r="14" spans="1:6" hidden="1" x14ac:dyDescent="0.3">
      <c r="B14" s="34" t="s">
        <v>39</v>
      </c>
      <c r="C14" s="34" t="s">
        <v>38</v>
      </c>
      <c r="D14" s="35">
        <v>0.97899999999999998</v>
      </c>
    </row>
    <row r="15" spans="1:6" hidden="1" x14ac:dyDescent="0.3">
      <c r="B15" s="34" t="s">
        <v>40</v>
      </c>
      <c r="C15" s="34" t="s">
        <v>41</v>
      </c>
      <c r="D15" s="35">
        <v>0.95399999999999996</v>
      </c>
    </row>
    <row r="16" spans="1:6" hidden="1" x14ac:dyDescent="0.3">
      <c r="B16" s="34" t="s">
        <v>42</v>
      </c>
      <c r="C16" s="36" t="s">
        <v>43</v>
      </c>
      <c r="D16" s="35">
        <v>0.98299999999999998</v>
      </c>
    </row>
    <row r="17" spans="2:4" hidden="1" x14ac:dyDescent="0.3">
      <c r="B17" s="34" t="s">
        <v>44</v>
      </c>
      <c r="C17" s="34" t="s">
        <v>45</v>
      </c>
      <c r="D17" s="35">
        <v>1.0229999999999999</v>
      </c>
    </row>
    <row r="18" spans="2:4" hidden="1" x14ac:dyDescent="0.3">
      <c r="B18" s="34" t="s">
        <v>46</v>
      </c>
      <c r="C18" s="36" t="s">
        <v>47</v>
      </c>
      <c r="D18" s="35">
        <v>0.95699999999999996</v>
      </c>
    </row>
    <row r="19" spans="2:4" hidden="1" x14ac:dyDescent="0.3">
      <c r="B19" s="34" t="s">
        <v>48</v>
      </c>
      <c r="C19" s="36" t="s">
        <v>49</v>
      </c>
      <c r="D19" s="35">
        <v>0.96499999999999997</v>
      </c>
    </row>
    <row r="20" spans="2:4" hidden="1" x14ac:dyDescent="0.3">
      <c r="B20" s="34" t="s">
        <v>50</v>
      </c>
      <c r="C20" s="34" t="s">
        <v>36</v>
      </c>
      <c r="D20" s="35">
        <v>1.0229999999999999</v>
      </c>
    </row>
    <row r="21" spans="2:4" hidden="1" x14ac:dyDescent="0.3">
      <c r="B21" s="34" t="s">
        <v>51</v>
      </c>
      <c r="C21" s="34" t="s">
        <v>38</v>
      </c>
      <c r="D21" s="35">
        <v>0.97899999999999998</v>
      </c>
    </row>
    <row r="22" spans="2:4" hidden="1" x14ac:dyDescent="0.3">
      <c r="B22" s="34" t="s">
        <v>52</v>
      </c>
      <c r="C22" s="36" t="s">
        <v>43</v>
      </c>
      <c r="D22" s="35">
        <v>0.98299999999999998</v>
      </c>
    </row>
    <row r="23" spans="2:4" hidden="1" x14ac:dyDescent="0.3">
      <c r="B23" s="34" t="s">
        <v>53</v>
      </c>
      <c r="C23" s="36" t="s">
        <v>36</v>
      </c>
      <c r="D23" s="35">
        <v>1.0229999999999999</v>
      </c>
    </row>
    <row r="24" spans="2:4" hidden="1" x14ac:dyDescent="0.3">
      <c r="B24" s="34" t="s">
        <v>54</v>
      </c>
      <c r="C24" s="36" t="s">
        <v>55</v>
      </c>
      <c r="D24" s="35">
        <v>1.0249999999999999</v>
      </c>
    </row>
    <row r="25" spans="2:4" hidden="1" x14ac:dyDescent="0.3">
      <c r="B25" s="34" t="s">
        <v>56</v>
      </c>
      <c r="C25" s="34" t="s">
        <v>38</v>
      </c>
      <c r="D25" s="35">
        <v>0.97899999999999998</v>
      </c>
    </row>
    <row r="26" spans="2:4" hidden="1" x14ac:dyDescent="0.3">
      <c r="B26" s="34" t="s">
        <v>57</v>
      </c>
      <c r="C26" s="36" t="s">
        <v>34</v>
      </c>
      <c r="D26" s="35">
        <v>0.97199999999999998</v>
      </c>
    </row>
    <row r="27" spans="2:4" hidden="1" x14ac:dyDescent="0.3">
      <c r="B27" s="34" t="s">
        <v>58</v>
      </c>
      <c r="C27" s="36" t="s">
        <v>43</v>
      </c>
      <c r="D27" s="35">
        <v>0.98299999999999998</v>
      </c>
    </row>
    <row r="28" spans="2:4" hidden="1" x14ac:dyDescent="0.3">
      <c r="B28" s="34" t="s">
        <v>59</v>
      </c>
      <c r="C28" s="34" t="s">
        <v>38</v>
      </c>
      <c r="D28" s="35">
        <v>0.97899999999999998</v>
      </c>
    </row>
    <row r="29" spans="2:4" hidden="1" x14ac:dyDescent="0.3">
      <c r="B29" s="34" t="s">
        <v>60</v>
      </c>
      <c r="C29" s="34" t="s">
        <v>36</v>
      </c>
      <c r="D29" s="35">
        <v>1.0229999999999999</v>
      </c>
    </row>
    <row r="30" spans="2:4" hidden="1" x14ac:dyDescent="0.3">
      <c r="B30" s="34" t="s">
        <v>61</v>
      </c>
      <c r="C30" s="36" t="s">
        <v>62</v>
      </c>
      <c r="D30" s="35">
        <v>1.018</v>
      </c>
    </row>
    <row r="31" spans="2:4" hidden="1" x14ac:dyDescent="0.3">
      <c r="B31" s="34" t="s">
        <v>63</v>
      </c>
      <c r="C31" s="34" t="s">
        <v>38</v>
      </c>
      <c r="D31" s="35">
        <v>0.97899999999999998</v>
      </c>
    </row>
    <row r="32" spans="2:4" hidden="1" x14ac:dyDescent="0.3">
      <c r="B32" s="34" t="s">
        <v>64</v>
      </c>
      <c r="C32" s="36" t="s">
        <v>47</v>
      </c>
      <c r="D32" s="35">
        <v>0.95699999999999996</v>
      </c>
    </row>
    <row r="33" spans="2:4" hidden="1" x14ac:dyDescent="0.3">
      <c r="B33" s="34" t="s">
        <v>65</v>
      </c>
      <c r="C33" s="36" t="s">
        <v>62</v>
      </c>
      <c r="D33" s="35">
        <v>1.018</v>
      </c>
    </row>
    <row r="34" spans="2:4" hidden="1" x14ac:dyDescent="0.3">
      <c r="B34" s="34" t="s">
        <v>66</v>
      </c>
      <c r="C34" s="36" t="s">
        <v>47</v>
      </c>
      <c r="D34" s="35">
        <v>0.95699999999999996</v>
      </c>
    </row>
    <row r="35" spans="2:4" hidden="1" x14ac:dyDescent="0.3">
      <c r="B35" s="34" t="s">
        <v>67</v>
      </c>
      <c r="C35" s="36" t="s">
        <v>47</v>
      </c>
      <c r="D35" s="35">
        <v>0.95699999999999996</v>
      </c>
    </row>
    <row r="36" spans="2:4" hidden="1" x14ac:dyDescent="0.3">
      <c r="B36" s="34" t="s">
        <v>68</v>
      </c>
      <c r="C36" s="34" t="s">
        <v>38</v>
      </c>
      <c r="D36" s="35">
        <v>0.97899999999999998</v>
      </c>
    </row>
    <row r="37" spans="2:4" hidden="1" x14ac:dyDescent="0.3">
      <c r="B37" s="34" t="s">
        <v>69</v>
      </c>
      <c r="C37" s="34" t="s">
        <v>36</v>
      </c>
      <c r="D37" s="35">
        <v>1.0229999999999999</v>
      </c>
    </row>
    <row r="38" spans="2:4" hidden="1" x14ac:dyDescent="0.3">
      <c r="B38" s="34" t="s">
        <v>70</v>
      </c>
      <c r="C38" s="36" t="s">
        <v>71</v>
      </c>
      <c r="D38" s="35">
        <v>0.995</v>
      </c>
    </row>
    <row r="39" spans="2:4" hidden="1" x14ac:dyDescent="0.3">
      <c r="B39" s="34" t="s">
        <v>72</v>
      </c>
      <c r="C39" s="34" t="s">
        <v>38</v>
      </c>
      <c r="D39" s="35">
        <v>0.97899999999999998</v>
      </c>
    </row>
    <row r="40" spans="2:4" hidden="1" x14ac:dyDescent="0.3">
      <c r="B40" s="34" t="s">
        <v>73</v>
      </c>
      <c r="C40" s="36" t="s">
        <v>36</v>
      </c>
      <c r="D40" s="35">
        <v>1.0229999999999999</v>
      </c>
    </row>
    <row r="41" spans="2:4" hidden="1" x14ac:dyDescent="0.3">
      <c r="B41" s="34" t="s">
        <v>74</v>
      </c>
      <c r="C41" s="36" t="s">
        <v>34</v>
      </c>
      <c r="D41" s="35">
        <v>0.97199999999999998</v>
      </c>
    </row>
    <row r="42" spans="2:4" hidden="1" x14ac:dyDescent="0.3">
      <c r="B42" s="34" t="s">
        <v>75</v>
      </c>
      <c r="C42" s="36" t="s">
        <v>43</v>
      </c>
      <c r="D42" s="35">
        <v>0.98299999999999998</v>
      </c>
    </row>
    <row r="43" spans="2:4" hidden="1" x14ac:dyDescent="0.3">
      <c r="B43" s="34" t="s">
        <v>76</v>
      </c>
      <c r="C43" s="36" t="s">
        <v>34</v>
      </c>
      <c r="D43" s="35">
        <v>0.97199999999999998</v>
      </c>
    </row>
    <row r="44" spans="2:4" hidden="1" x14ac:dyDescent="0.3">
      <c r="B44" s="34" t="s">
        <v>77</v>
      </c>
      <c r="C44" s="36" t="s">
        <v>43</v>
      </c>
      <c r="D44" s="35">
        <v>0.98299999999999998</v>
      </c>
    </row>
    <row r="45" spans="2:4" hidden="1" x14ac:dyDescent="0.3">
      <c r="B45" s="34" t="s">
        <v>78</v>
      </c>
      <c r="C45" s="34" t="s">
        <v>38</v>
      </c>
      <c r="D45" s="35">
        <v>0.97899999999999998</v>
      </c>
    </row>
    <row r="46" spans="2:4" hidden="1" x14ac:dyDescent="0.3">
      <c r="B46" s="34" t="s">
        <v>79</v>
      </c>
      <c r="C46" s="36" t="s">
        <v>34</v>
      </c>
      <c r="D46" s="35">
        <v>0.97199999999999998</v>
      </c>
    </row>
    <row r="47" spans="2:4" hidden="1" x14ac:dyDescent="0.3">
      <c r="B47" s="34" t="s">
        <v>80</v>
      </c>
      <c r="C47" s="36" t="s">
        <v>43</v>
      </c>
      <c r="D47" s="35">
        <v>0.98299999999999998</v>
      </c>
    </row>
    <row r="48" spans="2:4" hidden="1" x14ac:dyDescent="0.3">
      <c r="B48" s="34" t="s">
        <v>81</v>
      </c>
      <c r="C48" s="36" t="s">
        <v>34</v>
      </c>
      <c r="D48" s="35">
        <v>0.97199999999999998</v>
      </c>
    </row>
    <row r="49" spans="2:4" hidden="1" x14ac:dyDescent="0.3">
      <c r="B49" s="34" t="s">
        <v>82</v>
      </c>
      <c r="C49" s="34" t="s">
        <v>38</v>
      </c>
      <c r="D49" s="35">
        <v>0.97899999999999998</v>
      </c>
    </row>
    <row r="50" spans="2:4" hidden="1" x14ac:dyDescent="0.3">
      <c r="B50" s="34" t="s">
        <v>83</v>
      </c>
      <c r="C50" s="36" t="s">
        <v>36</v>
      </c>
      <c r="D50" s="35">
        <v>1.0229999999999999</v>
      </c>
    </row>
    <row r="51" spans="2:4" hidden="1" x14ac:dyDescent="0.3">
      <c r="B51" s="34" t="s">
        <v>84</v>
      </c>
      <c r="C51" s="36" t="s">
        <v>43</v>
      </c>
      <c r="D51" s="35">
        <v>0.98299999999999998</v>
      </c>
    </row>
    <row r="52" spans="2:4" hidden="1" x14ac:dyDescent="0.3">
      <c r="B52" s="34" t="s">
        <v>85</v>
      </c>
      <c r="C52" s="36" t="s">
        <v>43</v>
      </c>
      <c r="D52" s="35">
        <v>0.98299999999999998</v>
      </c>
    </row>
    <row r="53" spans="2:4" hidden="1" x14ac:dyDescent="0.3">
      <c r="B53" s="34" t="s">
        <v>86</v>
      </c>
      <c r="C53" s="36" t="s">
        <v>43</v>
      </c>
      <c r="D53" s="35">
        <v>0.98299999999999998</v>
      </c>
    </row>
    <row r="54" spans="2:4" hidden="1" x14ac:dyDescent="0.3">
      <c r="B54" s="34" t="s">
        <v>87</v>
      </c>
      <c r="C54" s="34" t="s">
        <v>38</v>
      </c>
      <c r="D54" s="35">
        <v>0.97899999999999998</v>
      </c>
    </row>
    <row r="55" spans="2:4" hidden="1" x14ac:dyDescent="0.3">
      <c r="B55" s="34" t="s">
        <v>88</v>
      </c>
      <c r="C55" s="34" t="s">
        <v>38</v>
      </c>
      <c r="D55" s="35">
        <v>0.97899999999999998</v>
      </c>
    </row>
    <row r="56" spans="2:4" hidden="1" x14ac:dyDescent="0.3">
      <c r="B56" s="34" t="s">
        <v>89</v>
      </c>
      <c r="C56" s="36" t="s">
        <v>47</v>
      </c>
      <c r="D56" s="35">
        <v>0.95699999999999996</v>
      </c>
    </row>
    <row r="57" spans="2:4" hidden="1" x14ac:dyDescent="0.3">
      <c r="B57" s="34" t="s">
        <v>90</v>
      </c>
      <c r="C57" s="36" t="s">
        <v>43</v>
      </c>
      <c r="D57" s="35">
        <v>0.98299999999999998</v>
      </c>
    </row>
    <row r="58" spans="2:4" hidden="1" x14ac:dyDescent="0.3">
      <c r="B58" s="34" t="s">
        <v>91</v>
      </c>
      <c r="C58" s="36" t="s">
        <v>36</v>
      </c>
      <c r="D58" s="35">
        <v>1.0229999999999999</v>
      </c>
    </row>
    <row r="59" spans="2:4" hidden="1" x14ac:dyDescent="0.3">
      <c r="B59" s="34" t="s">
        <v>92</v>
      </c>
      <c r="C59" s="34" t="s">
        <v>38</v>
      </c>
      <c r="D59" s="35">
        <v>0.97899999999999998</v>
      </c>
    </row>
    <row r="60" spans="2:4" hidden="1" x14ac:dyDescent="0.3">
      <c r="B60" s="34" t="s">
        <v>93</v>
      </c>
      <c r="C60" s="36" t="s">
        <v>47</v>
      </c>
      <c r="D60" s="35">
        <v>0.95699999999999996</v>
      </c>
    </row>
    <row r="61" spans="2:4" hidden="1" x14ac:dyDescent="0.3">
      <c r="B61" s="34" t="s">
        <v>94</v>
      </c>
      <c r="C61" s="36" t="s">
        <v>43</v>
      </c>
      <c r="D61" s="35">
        <v>0.98299999999999998</v>
      </c>
    </row>
    <row r="62" spans="2:4" hidden="1" x14ac:dyDescent="0.3">
      <c r="B62" s="34" t="s">
        <v>95</v>
      </c>
      <c r="C62" s="36" t="s">
        <v>45</v>
      </c>
      <c r="D62" s="35">
        <v>1.0229999999999999</v>
      </c>
    </row>
    <row r="63" spans="2:4" hidden="1" x14ac:dyDescent="0.3">
      <c r="B63" s="34" t="s">
        <v>96</v>
      </c>
      <c r="C63" s="36" t="s">
        <v>43</v>
      </c>
      <c r="D63" s="35">
        <v>0.98299999999999998</v>
      </c>
    </row>
    <row r="64" spans="2:4" hidden="1" x14ac:dyDescent="0.3">
      <c r="B64" s="34" t="s">
        <v>97</v>
      </c>
      <c r="C64" s="34" t="s">
        <v>38</v>
      </c>
      <c r="D64" s="35">
        <v>0.97899999999999998</v>
      </c>
    </row>
    <row r="65" spans="2:4" hidden="1" x14ac:dyDescent="0.3">
      <c r="B65" s="34" t="s">
        <v>98</v>
      </c>
      <c r="C65" s="36" t="s">
        <v>62</v>
      </c>
      <c r="D65" s="35">
        <v>1.018</v>
      </c>
    </row>
    <row r="66" spans="2:4" hidden="1" x14ac:dyDescent="0.3">
      <c r="B66" s="34" t="s">
        <v>99</v>
      </c>
      <c r="C66" s="34" t="s">
        <v>38</v>
      </c>
      <c r="D66" s="35">
        <v>0.97899999999999998</v>
      </c>
    </row>
    <row r="67" spans="2:4" hidden="1" x14ac:dyDescent="0.3">
      <c r="B67" s="34" t="s">
        <v>100</v>
      </c>
      <c r="C67" s="34" t="s">
        <v>38</v>
      </c>
      <c r="D67" s="35">
        <v>0.97899999999999998</v>
      </c>
    </row>
    <row r="68" spans="2:4" hidden="1" x14ac:dyDescent="0.3">
      <c r="B68" s="34" t="s">
        <v>101</v>
      </c>
      <c r="C68" s="36" t="s">
        <v>34</v>
      </c>
      <c r="D68" s="35">
        <v>0.97199999999999998</v>
      </c>
    </row>
    <row r="69" spans="2:4" hidden="1" x14ac:dyDescent="0.3">
      <c r="B69" s="34" t="s">
        <v>102</v>
      </c>
      <c r="C69" s="36" t="s">
        <v>43</v>
      </c>
      <c r="D69" s="35">
        <v>0.98299999999999998</v>
      </c>
    </row>
    <row r="70" spans="2:4" hidden="1" x14ac:dyDescent="0.3">
      <c r="B70" s="34" t="s">
        <v>103</v>
      </c>
      <c r="C70" s="36" t="s">
        <v>104</v>
      </c>
      <c r="D70" s="35">
        <v>1.012</v>
      </c>
    </row>
    <row r="71" spans="2:4" hidden="1" x14ac:dyDescent="0.3">
      <c r="B71" s="34" t="s">
        <v>105</v>
      </c>
      <c r="C71" s="34" t="s">
        <v>38</v>
      </c>
      <c r="D71" s="35">
        <v>0.97899999999999998</v>
      </c>
    </row>
    <row r="72" spans="2:4" hidden="1" x14ac:dyDescent="0.3">
      <c r="B72" s="34" t="s">
        <v>106</v>
      </c>
      <c r="C72" s="34" t="s">
        <v>36</v>
      </c>
      <c r="D72" s="35">
        <v>1.0229999999999999</v>
      </c>
    </row>
    <row r="73" spans="2:4" hidden="1" x14ac:dyDescent="0.3">
      <c r="B73" s="34" t="s">
        <v>107</v>
      </c>
      <c r="C73" s="34" t="s">
        <v>38</v>
      </c>
      <c r="D73" s="35">
        <v>0.97899999999999998</v>
      </c>
    </row>
    <row r="74" spans="2:4" hidden="1" x14ac:dyDescent="0.3">
      <c r="B74" s="34" t="s">
        <v>108</v>
      </c>
      <c r="C74" s="36" t="s">
        <v>43</v>
      </c>
      <c r="D74" s="35">
        <v>0.98299999999999998</v>
      </c>
    </row>
    <row r="75" spans="2:4" hidden="1" x14ac:dyDescent="0.3">
      <c r="B75" s="34" t="s">
        <v>109</v>
      </c>
      <c r="C75" s="36" t="s">
        <v>43</v>
      </c>
      <c r="D75" s="35">
        <v>0.98299999999999998</v>
      </c>
    </row>
    <row r="76" spans="2:4" hidden="1" x14ac:dyDescent="0.3">
      <c r="B76" s="34" t="s">
        <v>110</v>
      </c>
      <c r="C76" s="36" t="s">
        <v>47</v>
      </c>
      <c r="D76" s="35">
        <v>0.95699999999999996</v>
      </c>
    </row>
    <row r="77" spans="2:4" hidden="1" x14ac:dyDescent="0.3">
      <c r="B77" s="34" t="s">
        <v>111</v>
      </c>
      <c r="C77" s="36" t="s">
        <v>43</v>
      </c>
      <c r="D77" s="35">
        <v>0.98299999999999998</v>
      </c>
    </row>
    <row r="78" spans="2:4" hidden="1" x14ac:dyDescent="0.3">
      <c r="B78" s="34" t="s">
        <v>112</v>
      </c>
      <c r="C78" s="34" t="s">
        <v>38</v>
      </c>
      <c r="D78" s="35">
        <v>0.97899999999999998</v>
      </c>
    </row>
    <row r="79" spans="2:4" hidden="1" x14ac:dyDescent="0.3">
      <c r="B79" s="34" t="s">
        <v>113</v>
      </c>
      <c r="C79" s="36" t="s">
        <v>49</v>
      </c>
      <c r="D79" s="35">
        <v>0.96499999999999997</v>
      </c>
    </row>
    <row r="80" spans="2:4" hidden="1" x14ac:dyDescent="0.3">
      <c r="B80" s="34" t="s">
        <v>114</v>
      </c>
      <c r="C80" s="34" t="s">
        <v>36</v>
      </c>
      <c r="D80" s="35">
        <v>1.0229999999999999</v>
      </c>
    </row>
    <row r="81" spans="2:4" hidden="1" x14ac:dyDescent="0.3">
      <c r="B81" s="34" t="s">
        <v>115</v>
      </c>
      <c r="C81" s="36" t="s">
        <v>36</v>
      </c>
      <c r="D81" s="35">
        <v>1.0229999999999999</v>
      </c>
    </row>
    <row r="82" spans="2:4" hidden="1" x14ac:dyDescent="0.3">
      <c r="B82" s="34" t="s">
        <v>116</v>
      </c>
      <c r="C82" s="36" t="s">
        <v>36</v>
      </c>
      <c r="D82" s="35">
        <v>1.0229999999999999</v>
      </c>
    </row>
    <row r="83" spans="2:4" hidden="1" x14ac:dyDescent="0.3">
      <c r="B83" s="34" t="s">
        <v>117</v>
      </c>
      <c r="C83" s="36" t="s">
        <v>41</v>
      </c>
      <c r="D83" s="35">
        <v>0.95399999999999996</v>
      </c>
    </row>
    <row r="84" spans="2:4" hidden="1" x14ac:dyDescent="0.3">
      <c r="B84" s="34" t="s">
        <v>118</v>
      </c>
      <c r="C84" s="36" t="s">
        <v>47</v>
      </c>
      <c r="D84" s="35">
        <v>0.95699999999999996</v>
      </c>
    </row>
    <row r="85" spans="2:4" hidden="1" x14ac:dyDescent="0.3">
      <c r="B85" s="34" t="s">
        <v>119</v>
      </c>
      <c r="C85" s="34" t="s">
        <v>38</v>
      </c>
      <c r="D85" s="35">
        <v>0.97899999999999998</v>
      </c>
    </row>
    <row r="86" spans="2:4" hidden="1" x14ac:dyDescent="0.3">
      <c r="B86" s="34" t="s">
        <v>120</v>
      </c>
      <c r="C86" s="36" t="s">
        <v>43</v>
      </c>
      <c r="D86" s="35">
        <v>0.98299999999999998</v>
      </c>
    </row>
    <row r="87" spans="2:4" hidden="1" x14ac:dyDescent="0.3">
      <c r="B87" s="34" t="s">
        <v>121</v>
      </c>
      <c r="C87" s="34" t="s">
        <v>38</v>
      </c>
      <c r="D87" s="35">
        <v>0.97899999999999998</v>
      </c>
    </row>
    <row r="88" spans="2:4" hidden="1" x14ac:dyDescent="0.3">
      <c r="B88" s="34" t="s">
        <v>122</v>
      </c>
      <c r="C88" s="34" t="s">
        <v>38</v>
      </c>
      <c r="D88" s="35">
        <v>0.97899999999999998</v>
      </c>
    </row>
    <row r="89" spans="2:4" hidden="1" x14ac:dyDescent="0.3">
      <c r="B89" s="34" t="s">
        <v>123</v>
      </c>
      <c r="C89" s="36" t="s">
        <v>62</v>
      </c>
      <c r="D89" s="35">
        <v>1.018</v>
      </c>
    </row>
    <row r="90" spans="2:4" hidden="1" x14ac:dyDescent="0.3">
      <c r="B90" s="34" t="s">
        <v>124</v>
      </c>
      <c r="C90" s="34" t="s">
        <v>38</v>
      </c>
      <c r="D90" s="35">
        <v>0.97899999999999998</v>
      </c>
    </row>
    <row r="91" spans="2:4" hidden="1" x14ac:dyDescent="0.3">
      <c r="B91" s="34" t="s">
        <v>125</v>
      </c>
      <c r="C91" s="36" t="s">
        <v>47</v>
      </c>
      <c r="D91" s="35">
        <v>0.95699999999999996</v>
      </c>
    </row>
    <row r="92" spans="2:4" hidden="1" x14ac:dyDescent="0.3">
      <c r="B92" s="34" t="s">
        <v>126</v>
      </c>
      <c r="C92" s="34" t="s">
        <v>36</v>
      </c>
      <c r="D92" s="35">
        <v>1.0229999999999999</v>
      </c>
    </row>
    <row r="93" spans="2:4" hidden="1" x14ac:dyDescent="0.3">
      <c r="B93" s="34" t="s">
        <v>127</v>
      </c>
      <c r="C93" s="36" t="s">
        <v>47</v>
      </c>
      <c r="D93" s="35">
        <v>0.95699999999999996</v>
      </c>
    </row>
    <row r="94" spans="2:4" hidden="1" x14ac:dyDescent="0.3">
      <c r="B94" s="34" t="s">
        <v>128</v>
      </c>
      <c r="C94" s="34" t="s">
        <v>38</v>
      </c>
      <c r="D94" s="35">
        <v>0.97899999999999998</v>
      </c>
    </row>
    <row r="95" spans="2:4" hidden="1" x14ac:dyDescent="0.3">
      <c r="B95" s="34" t="s">
        <v>129</v>
      </c>
      <c r="C95" s="36" t="s">
        <v>47</v>
      </c>
      <c r="D95" s="35">
        <v>0.95699999999999996</v>
      </c>
    </row>
    <row r="96" spans="2:4" hidden="1" x14ac:dyDescent="0.3">
      <c r="B96" s="34" t="s">
        <v>130</v>
      </c>
      <c r="C96" s="36" t="s">
        <v>36</v>
      </c>
      <c r="D96" s="35">
        <v>1.0229999999999999</v>
      </c>
    </row>
    <row r="97" spans="2:6" hidden="1" x14ac:dyDescent="0.3">
      <c r="B97" s="37" t="s">
        <v>131</v>
      </c>
      <c r="C97" s="38" t="s">
        <v>43</v>
      </c>
      <c r="D97" s="39">
        <v>0.98299999999999998</v>
      </c>
    </row>
    <row r="98" spans="2:6" hidden="1" x14ac:dyDescent="0.3">
      <c r="B98" s="40" t="s">
        <v>132</v>
      </c>
      <c r="C98" s="40" t="s">
        <v>38</v>
      </c>
      <c r="D98" s="41">
        <v>0.97899999999999998</v>
      </c>
      <c r="F98" s="28"/>
    </row>
    <row r="99" spans="2:6" hidden="1" x14ac:dyDescent="0.3">
      <c r="B99" s="40" t="s">
        <v>133</v>
      </c>
      <c r="C99" s="40" t="s">
        <v>38</v>
      </c>
      <c r="D99" s="41">
        <v>0.97899999999999998</v>
      </c>
      <c r="F99" s="28"/>
    </row>
    <row r="100" spans="2:6" hidden="1" x14ac:dyDescent="0.3">
      <c r="B100" s="40" t="s">
        <v>134</v>
      </c>
      <c r="C100" s="40" t="s">
        <v>43</v>
      </c>
      <c r="D100" s="41">
        <v>0.98299999999999998</v>
      </c>
      <c r="F100" s="28"/>
    </row>
    <row r="101" spans="2:6" hidden="1" x14ac:dyDescent="0.3">
      <c r="B101" s="40" t="s">
        <v>135</v>
      </c>
      <c r="C101" s="40" t="s">
        <v>36</v>
      </c>
      <c r="D101" s="41">
        <v>1.0229999999999999</v>
      </c>
      <c r="F101" s="28"/>
    </row>
    <row r="102" spans="2:6" hidden="1" x14ac:dyDescent="0.3">
      <c r="B102" s="40" t="s">
        <v>136</v>
      </c>
      <c r="C102" s="40" t="s">
        <v>43</v>
      </c>
      <c r="D102" s="41">
        <v>0.98299999999999998</v>
      </c>
      <c r="F102" s="28"/>
    </row>
    <row r="103" spans="2:6" hidden="1" x14ac:dyDescent="0.3">
      <c r="B103" s="40" t="s">
        <v>137</v>
      </c>
      <c r="C103" s="40" t="s">
        <v>36</v>
      </c>
      <c r="D103" s="41">
        <v>1.0229999999999999</v>
      </c>
      <c r="F103" s="28"/>
    </row>
    <row r="104" spans="2:6" hidden="1" x14ac:dyDescent="0.3">
      <c r="B104" s="40" t="s">
        <v>138</v>
      </c>
      <c r="C104" s="40" t="s">
        <v>34</v>
      </c>
      <c r="D104" s="41">
        <v>0.97199999999999998</v>
      </c>
      <c r="F104" s="28"/>
    </row>
    <row r="105" spans="2:6" hidden="1" x14ac:dyDescent="0.3">
      <c r="B105" s="40" t="s">
        <v>139</v>
      </c>
      <c r="C105" s="40" t="s">
        <v>49</v>
      </c>
      <c r="D105" s="41">
        <v>0.96499999999999997</v>
      </c>
      <c r="F105" s="28"/>
    </row>
    <row r="106" spans="2:6" hidden="1" x14ac:dyDescent="0.3">
      <c r="B106" s="40" t="s">
        <v>140</v>
      </c>
      <c r="C106" s="40" t="s">
        <v>38</v>
      </c>
      <c r="D106" s="40">
        <v>0.97899999999999998</v>
      </c>
      <c r="F106" s="28"/>
    </row>
    <row r="107" spans="2:6" hidden="1" x14ac:dyDescent="0.3">
      <c r="B107" s="40" t="s">
        <v>141</v>
      </c>
      <c r="C107" s="40" t="s">
        <v>34</v>
      </c>
      <c r="D107" s="41">
        <v>0.97199999999999998</v>
      </c>
      <c r="F107" s="28"/>
    </row>
    <row r="108" spans="2:6" hidden="1" x14ac:dyDescent="0.3">
      <c r="B108" s="40" t="s">
        <v>142</v>
      </c>
      <c r="C108" s="40" t="s">
        <v>47</v>
      </c>
      <c r="D108" s="41">
        <v>0.95699999999999996</v>
      </c>
      <c r="F108" s="28"/>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BB47D11A-143C-49C4-8AA1-35A51804BE2E}">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6F71-B96B-4666-889F-B48A8F8485CF}">
  <dimension ref="A1:F44"/>
  <sheetViews>
    <sheetView workbookViewId="0">
      <selection activeCell="B29" sqref="B29"/>
    </sheetView>
  </sheetViews>
  <sheetFormatPr defaultRowHeight="14.4" x14ac:dyDescent="0.3"/>
  <cols>
    <col min="1" max="1" width="54.109375" customWidth="1"/>
    <col min="2" max="2" width="28.77734375" customWidth="1"/>
    <col min="3" max="3" width="22.21875" customWidth="1"/>
    <col min="4" max="4" width="22.33203125" customWidth="1"/>
    <col min="5" max="5" width="18.33203125" customWidth="1"/>
    <col min="6" max="6" width="13.33203125" customWidth="1"/>
    <col min="7" max="7" width="12.77734375" customWidth="1"/>
  </cols>
  <sheetData>
    <row r="1" spans="1:6" ht="15.6" x14ac:dyDescent="0.3">
      <c r="A1" s="1" t="s">
        <v>207</v>
      </c>
      <c r="B1" s="1"/>
      <c r="C1" s="2"/>
      <c r="D1" s="1"/>
      <c r="E1" s="3"/>
      <c r="F1" s="2"/>
    </row>
    <row r="2" spans="1:6" x14ac:dyDescent="0.3">
      <c r="A2" s="2"/>
      <c r="B2" s="4"/>
      <c r="C2" s="2"/>
      <c r="D2" s="4"/>
      <c r="E2" s="3"/>
      <c r="F2" s="2"/>
    </row>
    <row r="3" spans="1:6" x14ac:dyDescent="0.3">
      <c r="A3" s="5" t="s">
        <v>0</v>
      </c>
      <c r="B3" s="6"/>
      <c r="C3" s="2"/>
      <c r="D3" s="5" t="s">
        <v>1</v>
      </c>
      <c r="E3" s="3"/>
      <c r="F3" s="2"/>
    </row>
    <row r="4" spans="1:6" x14ac:dyDescent="0.3">
      <c r="A4" s="7" t="s">
        <v>2</v>
      </c>
      <c r="B4" s="50">
        <f>'Direct Staffing'!C68</f>
        <v>0</v>
      </c>
      <c r="C4" s="2"/>
      <c r="D4" s="8">
        <f>B4</f>
        <v>0</v>
      </c>
      <c r="E4" s="3"/>
      <c r="F4" s="2"/>
    </row>
    <row r="5" spans="1:6" x14ac:dyDescent="0.3">
      <c r="A5" s="2"/>
      <c r="B5" s="6"/>
      <c r="C5" s="2"/>
      <c r="D5" s="4"/>
      <c r="E5" s="3"/>
      <c r="F5" s="2"/>
    </row>
    <row r="6" spans="1:6" x14ac:dyDescent="0.3">
      <c r="A6" s="5" t="s">
        <v>3</v>
      </c>
      <c r="B6" s="6"/>
      <c r="C6" s="2"/>
      <c r="D6" s="5"/>
      <c r="E6" s="3"/>
      <c r="F6" s="2"/>
    </row>
    <row r="7" spans="1:6" x14ac:dyDescent="0.3">
      <c r="A7" s="7" t="s">
        <v>4</v>
      </c>
      <c r="B7" s="50">
        <f>'Direct Staffing'!C71</f>
        <v>0</v>
      </c>
      <c r="C7" s="2"/>
      <c r="D7" s="8">
        <f>B7</f>
        <v>0</v>
      </c>
      <c r="E7" s="3"/>
      <c r="F7" s="2"/>
    </row>
    <row r="8" spans="1:6" x14ac:dyDescent="0.3">
      <c r="A8" s="2"/>
      <c r="B8" s="6"/>
      <c r="C8" s="2"/>
      <c r="D8" s="4"/>
      <c r="E8" s="3"/>
      <c r="F8" s="2"/>
    </row>
    <row r="9" spans="1:6" x14ac:dyDescent="0.3">
      <c r="A9" s="5" t="s">
        <v>5</v>
      </c>
      <c r="B9" s="6"/>
      <c r="C9" s="2"/>
      <c r="D9" s="4"/>
      <c r="E9" s="3"/>
      <c r="F9" s="2"/>
    </row>
    <row r="10" spans="1:6" x14ac:dyDescent="0.3">
      <c r="A10" s="7" t="s">
        <v>6</v>
      </c>
      <c r="B10" s="9">
        <v>0.23599999999999999</v>
      </c>
      <c r="C10" s="2"/>
      <c r="D10" s="8">
        <f>B10*B4</f>
        <v>0</v>
      </c>
      <c r="E10" s="3"/>
      <c r="F10" s="2"/>
    </row>
    <row r="11" spans="1:6" x14ac:dyDescent="0.3">
      <c r="A11" s="2"/>
      <c r="B11" s="6"/>
      <c r="C11" s="2"/>
      <c r="D11" s="4"/>
      <c r="E11" s="3"/>
      <c r="F11" s="2"/>
    </row>
    <row r="12" spans="1:6" x14ac:dyDescent="0.3">
      <c r="A12" s="5" t="s">
        <v>7</v>
      </c>
      <c r="B12" s="6"/>
      <c r="C12" s="2"/>
      <c r="D12" s="4"/>
      <c r="E12" s="3"/>
      <c r="F12" s="2"/>
    </row>
    <row r="13" spans="1:6" x14ac:dyDescent="0.3">
      <c r="A13" s="7" t="s">
        <v>8</v>
      </c>
      <c r="B13" s="50">
        <f>Transportation!C13</f>
        <v>0</v>
      </c>
      <c r="C13" s="2"/>
      <c r="D13" s="8">
        <f>B13/365</f>
        <v>0</v>
      </c>
      <c r="E13" s="3"/>
      <c r="F13" s="2"/>
    </row>
    <row r="14" spans="1:6" x14ac:dyDescent="0.3">
      <c r="A14" s="2"/>
      <c r="B14" s="6"/>
      <c r="C14" s="2"/>
      <c r="D14" s="4"/>
      <c r="E14" s="3"/>
      <c r="F14" s="2"/>
    </row>
    <row r="15" spans="1:6" x14ac:dyDescent="0.3">
      <c r="A15" s="5" t="s">
        <v>9</v>
      </c>
      <c r="B15" s="6"/>
      <c r="C15" s="2"/>
      <c r="D15" s="4"/>
      <c r="E15" s="3"/>
      <c r="F15" s="2"/>
    </row>
    <row r="16" spans="1:6" x14ac:dyDescent="0.3">
      <c r="A16" s="7" t="s">
        <v>223</v>
      </c>
      <c r="B16" s="127">
        <f>2260.21*1.048</f>
        <v>2368.7000800000001</v>
      </c>
      <c r="C16" s="2"/>
      <c r="D16" s="8">
        <f>B16/365</f>
        <v>6.4895892602739726</v>
      </c>
      <c r="E16" s="3"/>
      <c r="F16" s="2"/>
    </row>
    <row r="17" spans="1:6" x14ac:dyDescent="0.3">
      <c r="A17" s="2"/>
      <c r="B17" s="6"/>
      <c r="C17" s="2"/>
      <c r="D17" s="4"/>
      <c r="E17" s="3"/>
      <c r="F17" s="2"/>
    </row>
    <row r="18" spans="1:6" x14ac:dyDescent="0.3">
      <c r="A18" s="5" t="s">
        <v>10</v>
      </c>
      <c r="B18" s="6"/>
      <c r="C18" s="2"/>
      <c r="D18" s="4"/>
      <c r="E18" s="3"/>
      <c r="F18" s="2"/>
    </row>
    <row r="19" spans="1:6" x14ac:dyDescent="0.3">
      <c r="A19" s="7" t="s">
        <v>11</v>
      </c>
      <c r="B19" s="10">
        <v>6.3E-2</v>
      </c>
      <c r="C19" s="2"/>
      <c r="D19" s="8">
        <f>E19-(D4+D10+D13+D16+D7)</f>
        <v>0.43633310928202729</v>
      </c>
      <c r="E19" s="3">
        <f>(D4+D7+D10+D13+D16)/(1-B19)</f>
        <v>6.9259223695559999</v>
      </c>
      <c r="F19" s="2"/>
    </row>
    <row r="20" spans="1:6" x14ac:dyDescent="0.3">
      <c r="A20" s="6"/>
      <c r="B20" s="11"/>
      <c r="C20" s="2"/>
      <c r="D20" s="8"/>
      <c r="E20" s="3"/>
      <c r="F20" s="2"/>
    </row>
    <row r="21" spans="1:6" x14ac:dyDescent="0.3">
      <c r="A21" s="12" t="s">
        <v>12</v>
      </c>
      <c r="B21" s="13"/>
      <c r="C21" s="14"/>
      <c r="D21" s="14"/>
      <c r="E21" s="3"/>
      <c r="F21" s="2"/>
    </row>
    <row r="22" spans="1:6" x14ac:dyDescent="0.3">
      <c r="A22" s="15" t="s">
        <v>13</v>
      </c>
      <c r="B22" s="16" t="str">
        <f>'Regional Variance Factor'!B7</f>
        <v>-</v>
      </c>
      <c r="C22" s="17"/>
      <c r="D22" s="123" t="str">
        <f>IF((B22&lt;&gt;"-"),((E19*B22)-E19),"Select County")</f>
        <v>Select County</v>
      </c>
      <c r="E22" s="3"/>
      <c r="F22" s="2"/>
    </row>
    <row r="23" spans="1:6" x14ac:dyDescent="0.3">
      <c r="A23" s="2"/>
      <c r="B23" s="6"/>
      <c r="C23" s="2"/>
      <c r="D23" s="4"/>
      <c r="E23" s="3"/>
      <c r="F23" s="2"/>
    </row>
    <row r="24" spans="1:6" x14ac:dyDescent="0.3">
      <c r="A24" s="18" t="s">
        <v>14</v>
      </c>
      <c r="B24" s="50" t="str">
        <f>D24</f>
        <v>Select County</v>
      </c>
      <c r="C24" s="2"/>
      <c r="D24" s="124" t="str">
        <f>IF((B22&lt;&gt;"-"),E19+D22,"Select County")</f>
        <v>Select County</v>
      </c>
      <c r="E24" s="3"/>
      <c r="F24" s="2"/>
    </row>
    <row r="25" spans="1:6" x14ac:dyDescent="0.3">
      <c r="A25" s="2"/>
      <c r="B25" s="4"/>
      <c r="C25" s="2"/>
      <c r="D25" s="4"/>
      <c r="E25" s="3"/>
      <c r="F25" s="2"/>
    </row>
    <row r="26" spans="1:6" x14ac:dyDescent="0.3">
      <c r="A26" s="19" t="s">
        <v>15</v>
      </c>
      <c r="B26" s="20">
        <v>1</v>
      </c>
      <c r="C26" s="21"/>
      <c r="D26" s="22"/>
      <c r="E26" s="23"/>
      <c r="F26" s="21"/>
    </row>
    <row r="27" spans="1:6" x14ac:dyDescent="0.3">
      <c r="A27" s="24" t="s">
        <v>16</v>
      </c>
      <c r="B27" s="125" t="s">
        <v>17</v>
      </c>
      <c r="C27" s="21"/>
      <c r="D27" s="22"/>
      <c r="E27" s="23"/>
      <c r="F27" s="21"/>
    </row>
    <row r="28" spans="1:6" x14ac:dyDescent="0.3">
      <c r="A28" s="21"/>
      <c r="B28" s="21"/>
      <c r="C28" s="21"/>
      <c r="D28" s="22"/>
      <c r="E28" s="23"/>
      <c r="F28" s="21"/>
    </row>
    <row r="29" spans="1:6" x14ac:dyDescent="0.3">
      <c r="A29" s="18" t="s">
        <v>208</v>
      </c>
      <c r="B29" s="25" t="str">
        <f>IF((B22&lt;&gt;"-"),B26*B24,"Select County")</f>
        <v>Select County</v>
      </c>
      <c r="C29" s="2"/>
      <c r="D29" s="4"/>
      <c r="E29" s="3"/>
      <c r="F29" s="2"/>
    </row>
    <row r="30" spans="1:6" x14ac:dyDescent="0.3">
      <c r="A30" s="2"/>
      <c r="B30" s="2"/>
      <c r="C30" s="4"/>
      <c r="D30" s="4"/>
      <c r="E30" s="3"/>
      <c r="F30" s="4"/>
    </row>
    <row r="31" spans="1:6" hidden="1" x14ac:dyDescent="0.3">
      <c r="A31" s="5" t="s">
        <v>18</v>
      </c>
      <c r="B31" s="26">
        <v>0.01</v>
      </c>
      <c r="C31" s="2"/>
      <c r="D31" s="4"/>
      <c r="E31" s="3"/>
      <c r="F31" s="2"/>
    </row>
    <row r="32" spans="1:6" hidden="1" x14ac:dyDescent="0.3">
      <c r="A32" s="27" t="s">
        <v>19</v>
      </c>
      <c r="B32" s="110" t="str">
        <f>IF((B22&lt;&gt;"-"),B29*B31,"-")</f>
        <v>-</v>
      </c>
      <c r="C32" s="2"/>
      <c r="D32" s="4"/>
      <c r="E32" s="3"/>
      <c r="F32" s="2"/>
    </row>
    <row r="33" spans="1:6" hidden="1" x14ac:dyDescent="0.3">
      <c r="A33" s="2"/>
      <c r="B33" s="2"/>
      <c r="C33" s="2"/>
      <c r="D33" s="4"/>
      <c r="E33" s="3"/>
      <c r="F33" s="2"/>
    </row>
    <row r="34" spans="1:6" hidden="1" x14ac:dyDescent="0.3">
      <c r="A34" s="18" t="s">
        <v>20</v>
      </c>
      <c r="B34" s="25" t="str">
        <f>IF((B22&lt;&gt;"-"),B29+B32,"-")</f>
        <v>-</v>
      </c>
      <c r="C34" s="2"/>
      <c r="D34" s="4"/>
      <c r="E34" s="3"/>
      <c r="F34" s="2"/>
    </row>
    <row r="35" spans="1:6" hidden="1" x14ac:dyDescent="0.3">
      <c r="A35" s="4"/>
      <c r="B35" s="4"/>
      <c r="C35" s="4"/>
      <c r="D35" s="4"/>
      <c r="E35" s="3"/>
      <c r="F35" s="4"/>
    </row>
    <row r="36" spans="1:6" hidden="1" x14ac:dyDescent="0.3">
      <c r="A36" s="5" t="s">
        <v>21</v>
      </c>
      <c r="B36" s="26">
        <v>0.05</v>
      </c>
      <c r="C36" s="2"/>
      <c r="D36" s="4"/>
      <c r="E36" s="3"/>
      <c r="F36" s="2"/>
    </row>
    <row r="37" spans="1:6" hidden="1" x14ac:dyDescent="0.3">
      <c r="A37" s="27" t="s">
        <v>19</v>
      </c>
      <c r="B37" s="110" t="str">
        <f>IF((B22&lt;&gt;"-"),B34*B36,"-")</f>
        <v>-</v>
      </c>
      <c r="C37" s="2"/>
      <c r="D37" s="4"/>
      <c r="E37" s="3"/>
      <c r="F37" s="2"/>
    </row>
    <row r="38" spans="1:6" hidden="1" x14ac:dyDescent="0.3">
      <c r="A38" s="2"/>
      <c r="B38" s="2"/>
      <c r="C38" s="2"/>
      <c r="D38" s="4"/>
      <c r="E38" s="3"/>
      <c r="F38" s="2"/>
    </row>
    <row r="39" spans="1:6" hidden="1" x14ac:dyDescent="0.3">
      <c r="A39" s="18" t="s">
        <v>22</v>
      </c>
      <c r="B39" s="25" t="str">
        <f>IF((B22&lt;&gt;"-"),B34+B37,"-")</f>
        <v>-</v>
      </c>
      <c r="C39" s="2"/>
      <c r="D39" s="4"/>
      <c r="E39" s="3"/>
      <c r="F39" s="2"/>
    </row>
    <row r="40" spans="1:6" hidden="1" x14ac:dyDescent="0.3">
      <c r="A40" s="4"/>
      <c r="B40" s="4"/>
      <c r="C40" s="4"/>
      <c r="D40" s="4"/>
      <c r="E40" s="3"/>
      <c r="F40" s="4"/>
    </row>
    <row r="41" spans="1:6" hidden="1" x14ac:dyDescent="0.3">
      <c r="A41" s="5" t="s">
        <v>23</v>
      </c>
      <c r="B41" s="26">
        <v>0.01</v>
      </c>
      <c r="C41" s="2"/>
      <c r="D41" s="4"/>
      <c r="E41" s="3"/>
      <c r="F41" s="2"/>
    </row>
    <row r="42" spans="1:6" hidden="1" x14ac:dyDescent="0.3">
      <c r="A42" s="27" t="s">
        <v>19</v>
      </c>
      <c r="B42" s="110" t="str">
        <f>IF((B22&lt;&gt;"-"),B39*B41,"-")</f>
        <v>-</v>
      </c>
      <c r="C42" s="2"/>
      <c r="D42" s="4"/>
      <c r="E42" s="3"/>
      <c r="F42" s="2"/>
    </row>
    <row r="43" spans="1:6" hidden="1" x14ac:dyDescent="0.3">
      <c r="A43" s="2"/>
      <c r="B43" s="2"/>
      <c r="C43" s="2"/>
      <c r="D43" s="4"/>
      <c r="E43" s="3"/>
      <c r="F43" s="2"/>
    </row>
    <row r="44" spans="1:6" hidden="1" x14ac:dyDescent="0.3">
      <c r="A44" s="18" t="s">
        <v>24</v>
      </c>
      <c r="B44" s="25" t="str">
        <f>IF((B22&lt;&gt;"-"),B39+B42,"Select County")</f>
        <v>Select County</v>
      </c>
      <c r="C44" s="2"/>
      <c r="D44" s="4"/>
      <c r="E44" s="3"/>
      <c r="F44" s="2"/>
    </row>
  </sheetData>
  <dataValidations count="22">
    <dataValidation allowBlank="1" showInputMessage="1" showErrorMessage="1" prompt="Unit Regional Variance formula is Unit Rate multiplied by the appropriate Regional Variance Factor" sqref="B22" xr:uid="{15B8BA44-1981-4D0A-ACA4-9F418AE0D3EE}"/>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60AFA3BF-CB2C-4B22-A8E1-DD9F4492032C}"/>
    <dataValidation allowBlank="1" showInputMessage="1" showErrorMessage="1" prompt="4/1/2014 COLA Increase" sqref="B31 B36 B41" xr:uid="{37F59D90-28F8-413C-AD1F-FF08BC80DEC8}"/>
    <dataValidation allowBlank="1" showInputMessage="1" showErrorMessage="1" prompt="Original Total Daily Rate is Daily Rate times Budget Neutrality Rate" sqref="B29" xr:uid="{4BE397C8-9FF6-4196-AAD7-440179EBD435}"/>
    <dataValidation allowBlank="1" showInputMessage="1" showErrorMessage="1" prompt="Daily Budget Neutrality formula is Original Total Daily Rate minus Daily Rate" sqref="B27" xr:uid="{0ECCB8CF-D7A2-4878-92A9-2C47C5AFD140}"/>
    <dataValidation allowBlank="1" showInputMessage="1" showErrorMessage="1" prompt="Remote Staffing Rate Calculation is equal to Total Costs for Remote Shared Staffing" sqref="D7" xr:uid="{CB4BE59D-C446-4F09-BD47-B980D7E0AFD9}"/>
    <dataValidation allowBlank="1" showInputMessage="1" showErrorMessage="1" prompt="Total Costs for Remote Shared Staffing formula is equal to Total Remote Shared Staffing Amount from Direct Staffing sheet" sqref="B7" xr:uid="{31B362CB-62FB-43E9-A7C7-056C686A30F4}"/>
    <dataValidation allowBlank="1" showInputMessage="1" showErrorMessage="1" prompt="Post COLA Total Daily Rate is Original Total Daily Rate plus Cost of Living Adjustment" sqref="B34 B39 B44" xr:uid="{A343BAB2-B5D0-4763-8ABF-A205C650738E}"/>
    <dataValidation allowBlank="1" showInputMessage="1" showErrorMessage="1" prompt="Cost of Living Adjustment formula is Original Total Daily Rate multiplied by COLA Increase" sqref="B42 B32 B37" xr:uid="{B76A77D1-B670-48C5-9468-0E01538C5DAD}"/>
    <dataValidation allowBlank="1" showInputMessage="1" showErrorMessage="1" prompt="Budget Neutrality Rate" sqref="B26 B21" xr:uid="{8AA083E0-5C6A-44D1-BB9D-5342AF99ACC7}"/>
    <dataValidation allowBlank="1" showInputMessage="1" showErrorMessage="1" prompt="Daily Rate formula is Annual Rate divided by 365" sqref="B24" xr:uid="{68AB0DD0-8F54-4D9F-A59D-A27BACCA7E5E}"/>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xr:uid="{62D78F7B-D047-45FA-AA4E-947CB0F5BC6B}"/>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xr:uid="{12689CB2-FEDA-4A31-91E1-79B2C1B06768}"/>
    <dataValidation allowBlank="1" showInputMessage="1" showErrorMessage="1" prompt="Program Related Expenses Percentage formula is equal to Total Program Related Expenses and G&amp;A Support from Program Related Expenses sheet" sqref="B19:B20" xr:uid="{24B26744-0193-41A8-8CF6-362B0D83C227}"/>
    <dataValidation allowBlank="1" showInputMessage="1" showErrorMessage="1" prompt="Client Programming &amp; Supports Rate Calculation formula is equal to Program Support Annual Standard" sqref="D16" xr:uid="{E4699512-8916-45A2-A59D-6B84645AF029}"/>
    <dataValidation allowBlank="1" showInputMessage="1" showErrorMessage="1" prompt="Program Support Annual Standard formula is equal to Client Programming and Supports Annual Standard from Client Programming &amp; Supports sheet" sqref="B16" xr:uid="{AE8CF5AE-8368-4BEA-84E3-0E53E007FFA6}"/>
    <dataValidation allowBlank="1" showInputMessage="1" showErrorMessage="1" prompt="Transportation Rate Calculation formula is equal to Transportation Standard" sqref="D13" xr:uid="{8B1D487C-56E3-4045-96ED-F0BDDF2DD00E}"/>
    <dataValidation allowBlank="1" showInputMessage="1" showErrorMessage="1" prompt="Transportation Standard formula is equal to Total Transportation from Transportation sheet" sqref="B13" xr:uid="{F0759472-B710-4A4F-9637-BA849A952018}"/>
    <dataValidation allowBlank="1" showInputMessage="1" showErrorMessage="1" prompt="Employee Related Expenses Rate Calculation formula is Total Benefit Percentage times Total Costs for Individual and Shared Staffing" sqref="D10" xr:uid="{869866F1-4587-49EA-B033-85BAD5E45326}"/>
    <dataValidation allowBlank="1" showInputMessage="1" showErrorMessage="1" prompt="Total Benefit Percentage formula is equal to Total Benefit Percentage from Employee Related Expenses sheet" sqref="B10" xr:uid="{80B97C00-5F24-404E-994B-9EC63DC2208F}"/>
    <dataValidation allowBlank="1" showInputMessage="1" showErrorMessage="1" prompt="Direct Staffing Rate Calculation formula is equal to Total Costs for Individual and Shared Staffing" sqref="D4" xr:uid="{5B26CB77-4CBC-4150-8FEA-994643E70B76}"/>
    <dataValidation allowBlank="1" showInputMessage="1" showErrorMessage="1" prompt="Total Costs for Individual and Shared Staffing formula is equal to Total Staffing from Direct Staffing sheet" sqref="B4" xr:uid="{3F2820E2-6C2F-4480-84D3-71579D70704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Direct Staffing</vt:lpstr>
      <vt:lpstr>Transportation</vt:lpstr>
      <vt:lpstr>Regional Variance Factor</vt:lpstr>
      <vt:lpstr>Res Family Basic Rate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2021-07-14T15:05:15Z</dcterms:created>
  <dcterms:modified xsi:type="dcterms:W3CDTF">2021-08-02T20:20:15Z</dcterms:modified>
</cp:coreProperties>
</file>