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RRM-FILE03\RedirectedFolders\kbence\My Documents\_H Drive Backup\2022 Rate Increase Modeling\"/>
    </mc:Choice>
  </mc:AlternateContent>
  <xr:revisionPtr revIDLastSave="0" documentId="13_ncr:1_{0A8BF229-B668-4027-B0F6-4911BFB2C8AA}" xr6:coauthVersionLast="46" xr6:coauthVersionMax="46" xr10:uidLastSave="{00000000-0000-0000-0000-000000000000}"/>
  <bookViews>
    <workbookView xWindow="276" yWindow="1152" windowWidth="22764" windowHeight="11580" xr2:uid="{414E427C-F658-4A29-8A31-F64365744780}"/>
  </bookViews>
  <sheets>
    <sheet name="Disclaimer" sheetId="4" r:id="rId1"/>
    <sheet name="Direct Staffing" sheetId="1" r:id="rId2"/>
    <sheet name="Regional Variance Factor" sheetId="2" r:id="rId3"/>
    <sheet name="Ind Home Support with Train FW"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3" l="1"/>
  <c r="B5" i="3"/>
  <c r="D5" i="3" s="1"/>
  <c r="C32" i="1"/>
  <c r="C31" i="1"/>
  <c r="D28" i="1"/>
  <c r="D27" i="1"/>
  <c r="E18" i="1"/>
  <c r="C13" i="1"/>
  <c r="C8" i="1"/>
  <c r="B7" i="3" l="1"/>
  <c r="D7" i="3" s="1"/>
  <c r="D11" i="3" l="1"/>
  <c r="D15" i="3" l="1"/>
  <c r="D19" i="3" l="1"/>
  <c r="E23" i="3" s="1"/>
  <c r="D23" i="3" l="1"/>
  <c r="F29" i="3" l="1"/>
  <c r="B30" i="3"/>
  <c r="B7" i="2"/>
  <c r="B26" i="3" s="1"/>
  <c r="B5" i="2"/>
  <c r="E17" i="1"/>
  <c r="C7" i="1"/>
  <c r="D27" i="3" l="1"/>
  <c r="D30" i="3" s="1"/>
  <c r="E31" i="3" s="1"/>
  <c r="B35" i="3" s="1"/>
  <c r="D26" i="3"/>
  <c r="C12" i="1"/>
  <c r="B4" i="3" s="1"/>
  <c r="B6" i="3" s="1"/>
  <c r="D6" i="3" s="1"/>
  <c r="D10" i="3" l="1"/>
  <c r="D4" i="3"/>
  <c r="D14" i="3"/>
  <c r="D18" i="3" l="1"/>
  <c r="E22" i="3" l="1"/>
  <c r="D29" i="3" l="1"/>
  <c r="E30" i="3" s="1"/>
  <c r="D22" i="3"/>
  <c r="E32" i="3" l="1"/>
  <c r="E33" i="3" s="1"/>
  <c r="E34" i="3" s="1"/>
  <c r="B32" i="3" s="1"/>
  <c r="B34" i="3"/>
  <c r="E35" i="3" l="1"/>
</calcChain>
</file>

<file path=xl/sharedStrings.xml><?xml version="1.0" encoding="utf-8"?>
<sst xmlns="http://schemas.openxmlformats.org/spreadsheetml/2006/main" count="286" uniqueCount="195">
  <si>
    <t>Direct Care Staffing:</t>
  </si>
  <si>
    <t>Step 1. Determine Wage for Direct Care Worker</t>
  </si>
  <si>
    <t>Competitive Workforce Factor (CWF)</t>
  </si>
  <si>
    <t xml:space="preserve">Step 2. Add wage for individual direct staff </t>
  </si>
  <si>
    <t>Staff Type</t>
  </si>
  <si>
    <t>CWF Wage</t>
  </si>
  <si>
    <t>Step 3. Add % to cover Supervision</t>
  </si>
  <si>
    <t>Direct Supervision</t>
  </si>
  <si>
    <t>Wage</t>
  </si>
  <si>
    <t>Supervision Percent</t>
  </si>
  <si>
    <t>Supervision Amount</t>
  </si>
  <si>
    <t>Step 4. Add staffing customization option to meet high level needs provided to an individual</t>
  </si>
  <si>
    <t>Staffing Customization Options</t>
  </si>
  <si>
    <t>Add-on $</t>
  </si>
  <si>
    <t>Add-on Choice</t>
  </si>
  <si>
    <t>No Customization</t>
  </si>
  <si>
    <t>Deaf or hard of hearing</t>
  </si>
  <si>
    <t>Step 5.  Add % to cover vacation, sick and training for individual direct staff hours</t>
  </si>
  <si>
    <t>Percentage of direct care to cover staffing benefits</t>
  </si>
  <si>
    <t>Dollar Amount</t>
  </si>
  <si>
    <t>Step 6. Calculate hourly individual staffing</t>
  </si>
  <si>
    <t>Step 7: Define Nature of Service</t>
  </si>
  <si>
    <t>Staffing Options</t>
  </si>
  <si>
    <t>Face to Face 1:1</t>
  </si>
  <si>
    <t>Face to Face 1:2</t>
  </si>
  <si>
    <t>Remote Support 1:1</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</si>
  <si>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</si>
  <si>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</si>
  <si>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</si>
  <si>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</si>
  <si>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</si>
  <si>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</si>
  <si>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</si>
  <si>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</si>
  <si>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</si>
  <si>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</si>
  <si>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</si>
  <si>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</si>
  <si>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</si>
  <si>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</si>
  <si>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</si>
  <si>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</si>
  <si>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</si>
  <si>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</si>
  <si>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</si>
  <si>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</si>
  <si>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</si>
  <si>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</si>
  <si>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</si>
  <si>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</si>
  <si>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</si>
  <si>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</si>
  <si>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</si>
  <si>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</si>
  <si>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</si>
  <si>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</si>
  <si>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</si>
  <si>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</si>
  <si>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</si>
  <si>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</si>
  <si>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</si>
  <si>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</si>
  <si>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</si>
  <si>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</si>
  <si>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</si>
  <si>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</si>
  <si>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</si>
  <si>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</si>
  <si>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</si>
  <si>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</si>
  <si>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</si>
  <si>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</si>
  <si>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</si>
  <si>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</si>
  <si>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</si>
  <si>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</si>
  <si>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</si>
  <si>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</si>
  <si>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</si>
  <si>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</si>
  <si>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</si>
  <si>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</si>
  <si>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</si>
  <si>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</si>
  <si>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</si>
  <si>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</si>
  <si>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</si>
  <si>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</si>
  <si>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</si>
  <si>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</si>
  <si>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</si>
  <si>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</si>
  <si>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</si>
  <si>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</si>
  <si>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</si>
  <si>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</si>
  <si>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</si>
  <si>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</si>
  <si>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</si>
  <si>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</si>
  <si>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</si>
  <si>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</si>
  <si>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</si>
  <si>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</si>
  <si>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</si>
  <si>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</si>
  <si>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</si>
  <si>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</si>
  <si>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</si>
  <si>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</si>
  <si>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</si>
  <si>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</si>
  <si>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</si>
  <si>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</si>
  <si>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</si>
  <si>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</si>
  <si>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</si>
  <si>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</si>
  <si>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</si>
  <si>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</si>
  <si>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</si>
  <si>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</si>
  <si>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</si>
  <si>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</si>
  <si>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</si>
  <si>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</si>
  <si>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</si>
  <si>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</si>
  <si>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</si>
  <si>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</si>
  <si>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</si>
  <si>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</si>
  <si>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</si>
  <si>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</si>
  <si>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</si>
  <si>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</si>
  <si>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</si>
  <si>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</si>
  <si>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</si>
  <si>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</si>
  <si>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</si>
  <si>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</si>
  <si>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</si>
  <si>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</si>
  <si>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</si>
  <si>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FOR INDIVIDUAL HOME SUPPORTS WITH TRAINING</t>
  </si>
  <si>
    <t>Direct Staffing</t>
  </si>
  <si>
    <t>Rate Calculation:</t>
  </si>
  <si>
    <t>Program Support</t>
  </si>
  <si>
    <t>Employee Related Expenses</t>
  </si>
  <si>
    <t>Client Programming and Supports</t>
  </si>
  <si>
    <t>Program Related Expenses</t>
  </si>
  <si>
    <t>Regional Variance</t>
  </si>
  <si>
    <t>Nature of Service</t>
  </si>
  <si>
    <t>Adjusted Rate</t>
  </si>
  <si>
    <t>Adjustment for Historic COLAs Post 2013</t>
  </si>
  <si>
    <t>COLA 1</t>
  </si>
  <si>
    <t>COLA 2</t>
  </si>
  <si>
    <t>COLA 3</t>
  </si>
  <si>
    <t>Disclaimer</t>
  </si>
  <si>
    <r>
      <rPr>
        <u/>
        <sz val="11"/>
        <rFont val="Calibri"/>
        <family val="2"/>
        <scheme val="minor"/>
      </rPr>
      <t xml:space="preserve">(The full set of 2021 frameworks can be found at </t>
    </r>
    <r>
      <rPr>
        <u/>
        <sz val="11"/>
        <color theme="10"/>
        <rFont val="Calibri"/>
        <family val="2"/>
        <scheme val="minor"/>
      </rPr>
      <t>https://mn.gov/dhs/partners-and-providers/news-initiatives-reports-workgroups/long-term-services-and-supports/disability-waiver-rates-system/rate-setting-frameworks/)</t>
    </r>
  </si>
  <si>
    <t>The effective date of the rate increases is January 1, 2022, or upon federal approval, whichever is later. As of July 19, 2021, federal approval has not been granted.</t>
  </si>
  <si>
    <t>Once in force, the rate increases will be implemented by each provider organization on a rolling basis, as individual Service Agreements are renewed.</t>
  </si>
  <si>
    <r>
      <rPr>
        <u/>
        <sz val="11"/>
        <rFont val="Calibri"/>
        <family val="2"/>
        <scheme val="minor"/>
      </rPr>
      <t xml:space="preserve">Questions about this estimation tool should be addressed to </t>
    </r>
    <r>
      <rPr>
        <u/>
        <sz val="11"/>
        <color theme="10"/>
        <rFont val="Calibri"/>
        <family val="2"/>
        <scheme val="minor"/>
      </rPr>
      <t>kbence@arrm.org</t>
    </r>
  </si>
  <si>
    <r>
      <rPr>
        <u/>
        <sz val="11"/>
        <rFont val="Calibri"/>
        <family val="2"/>
        <scheme val="minor"/>
      </rPr>
      <t>Questions or comments on the rate frameworks should be addressed to </t>
    </r>
    <r>
      <rPr>
        <u/>
        <sz val="11"/>
        <color theme="10"/>
        <rFont val="Calibri"/>
        <family val="2"/>
        <scheme val="minor"/>
      </rPr>
      <t>dsd.responsecenter@state.mn.us.</t>
    </r>
  </si>
  <si>
    <t>ARRM 2022 Rates Estimation Tool ©2021</t>
  </si>
  <si>
    <r>
      <t xml:space="preserve">This spreadsheet file is </t>
    </r>
    <r>
      <rPr>
        <sz val="11"/>
        <color theme="1"/>
        <rFont val="Calibri"/>
        <family val="2"/>
      </rPr>
      <t xml:space="preserve">©2021 and is </t>
    </r>
    <r>
      <rPr>
        <sz val="11"/>
        <color theme="1"/>
        <rFont val="Calibri"/>
        <family val="2"/>
        <scheme val="minor"/>
      </rPr>
      <t xml:space="preserve">provided to members of ARRM as a courtesy for purposes of estimating the impact of the staffing and inflationary rate incrases passed by the Minnesota State Legislature during the 2019 Special Session, amended in the 2021 Special Session, and signed by the Governor (MN Statute </t>
    </r>
    <r>
      <rPr>
        <sz val="11"/>
        <color theme="1"/>
        <rFont val="Calibri"/>
        <family val="2"/>
      </rPr>
      <t>§256B.4914, Subd. 5),</t>
    </r>
    <r>
      <rPr>
        <sz val="11"/>
        <color theme="1"/>
        <rFont val="Calibri"/>
        <family val="2"/>
        <scheme val="minor"/>
      </rPr>
      <t xml:space="preserve"> and in no way guarantees rates, revenue or results. The work shown here is based on the official Disability Waiver Rate System framework spreadsheets using the '2021 Individualized Home Support with Training - 15 Minutes', made available by the Minnesota Department of Human Services, as an example. </t>
    </r>
  </si>
  <si>
    <t>Base hourly wage - 2022 (est.)</t>
  </si>
  <si>
    <t>Base hourly wage - 2021</t>
  </si>
  <si>
    <t>Total wage per hour of service - 2021</t>
  </si>
  <si>
    <t>Total wage per hour of service - 2022 (est)</t>
  </si>
  <si>
    <t>Individualized Home Support with Training - 2022</t>
  </si>
  <si>
    <t>Individualized Home Support with Training - 2021</t>
  </si>
  <si>
    <t>Hour of Service - 2021</t>
  </si>
  <si>
    <t>Hour of Service - 2022 (est)</t>
  </si>
  <si>
    <t>Percentage for Direct Care Staffing - 2021</t>
  </si>
  <si>
    <t>Percentage for Direct Care Staffing - 2022</t>
  </si>
  <si>
    <t>Total Individual Staffing Amount - 2021</t>
  </si>
  <si>
    <t>Total Individual Staffing Amount - 2022</t>
  </si>
  <si>
    <t>Total costs for staffing per hour - 2021</t>
  </si>
  <si>
    <t>Total costs for staffing per hour - 2022</t>
  </si>
  <si>
    <t>Total costs for staffing per 15 minutes - 2021</t>
  </si>
  <si>
    <t>Total costs for staffing per 15 minutes - 2022</t>
  </si>
  <si>
    <t>Program support unit standard - 2022</t>
  </si>
  <si>
    <t>Program support unit standard - 2021</t>
  </si>
  <si>
    <t>Total Benefit Percentage - 2021</t>
  </si>
  <si>
    <t>Total Benefit Percentage - 2022</t>
  </si>
  <si>
    <t>Client Programming and Supports Standard - 2021</t>
  </si>
  <si>
    <t>Client Programming and Supports Standard - 2022</t>
  </si>
  <si>
    <t>Total Program Related Expenses - 2021</t>
  </si>
  <si>
    <t>Total Program Related Expenses - 2022</t>
  </si>
  <si>
    <t>Regional Variance Factor - 2021</t>
  </si>
  <si>
    <t>Regional Variance Factor - 2022</t>
  </si>
  <si>
    <t>15 Minute Unit Rate - 2021</t>
  </si>
  <si>
    <t>15 Minute Unit Rate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</si>
</sst>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00"/>
    <numFmt numFmtId="166" formatCode="0.0%"/>
  </numFmts>
  <fonts count="15" x14ac:knownFonts="1">
    <font>
      <sz val="11"/>
      <color theme="1"/>
      <name val="Calibri"/>
      <family val="2"/>
      <scheme val="minor"/>
    </font>
    <font>
      <sz val="11"/>
      <color theme="1"/>
      <name val="Calibri"/>
      <family val="2"/>
      <scheme val="minor"/>
    </font>
    <font>
      <b/>
      <i/>
      <sz val="12"/>
      <name val="Arial"/>
      <family val="2"/>
    </font>
    <font>
      <sz val="10"/>
      <color indexed="9"/>
      <name val="Arial"/>
      <family val="2"/>
    </font>
    <font>
      <sz val="10"/>
      <name val="Arial"/>
      <family val="2"/>
    </font>
    <font>
      <b/>
      <sz val="10"/>
      <name val="Arial"/>
      <family val="2"/>
    </font>
    <font>
      <b/>
      <sz val="11"/>
      <color rgb="FF000000"/>
      <name val="Calibri"/>
      <family val="2"/>
      <scheme val="minor"/>
    </font>
    <font>
      <sz val="11"/>
      <color rgb="FF000000"/>
      <name val="Calibri"/>
      <family val="2"/>
      <scheme val="minor"/>
    </font>
    <font>
      <sz val="10"/>
      <color theme="0"/>
      <name val="Arial"/>
      <family val="2"/>
    </font>
    <font>
      <sz val="10"/>
      <color theme="1"/>
      <name val="Arial"/>
      <family val="2"/>
    </font>
    <font>
      <sz val="11"/>
      <name val="Calibri"/>
      <family val="2"/>
      <scheme val="minor"/>
    </font>
    <font>
      <u/>
      <sz val="11"/>
      <color theme="10"/>
      <name val="Calibri"/>
      <family val="2"/>
      <scheme val="minor"/>
    </font>
    <font>
      <b/>
      <u/>
      <sz val="11"/>
      <color theme="1"/>
      <name val="Calibri"/>
      <family val="2"/>
      <scheme val="minor"/>
    </font>
    <font>
      <sz val="11"/>
      <color theme="1"/>
      <name val="Calibri"/>
      <family val="2"/>
    </font>
    <font>
      <u/>
      <sz val="11"/>
      <name val="Calibri"/>
      <family val="2"/>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99"/>
        <bgColor indexed="64"/>
      </patternFill>
    </fill>
    <fill>
      <patternFill patternType="solid">
        <fgColor indexed="9"/>
        <bgColor indexed="9"/>
      </patternFill>
    </fill>
    <fill>
      <patternFill patternType="solid">
        <fgColor theme="0"/>
        <bgColor indexed="9"/>
      </patternFill>
    </fill>
    <fill>
      <patternFill patternType="solid">
        <fgColor theme="4"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11" fillId="0" borderId="0" applyNumberFormat="0" applyFill="0" applyBorder="0" applyAlignment="0" applyProtection="0"/>
  </cellStyleXfs>
  <cellXfs count="113">
    <xf numFmtId="0" fontId="0" fillId="0" borderId="0" xfId="0"/>
    <xf numFmtId="0" fontId="2" fillId="2" borderId="0" xfId="0" applyFont="1" applyFill="1" applyAlignment="1">
      <alignment horizontal="left"/>
    </xf>
    <xf numFmtId="0" fontId="3" fillId="2" borderId="0" xfId="0" applyFont="1" applyFill="1"/>
    <xf numFmtId="0" fontId="4" fillId="3" borderId="0" xfId="0" applyFont="1" applyFill="1"/>
    <xf numFmtId="0" fontId="0" fillId="2" borderId="0" xfId="0" applyFill="1"/>
    <xf numFmtId="0" fontId="5" fillId="2" borderId="0" xfId="4" applyFont="1" applyFill="1"/>
    <xf numFmtId="10" fontId="4" fillId="2" borderId="3" xfId="3" applyNumberFormat="1" applyFont="1" applyFill="1" applyBorder="1"/>
    <xf numFmtId="44" fontId="4" fillId="2" borderId="3" xfId="5" applyFont="1" applyFill="1" applyBorder="1"/>
    <xf numFmtId="0" fontId="5" fillId="2" borderId="0" xfId="0" applyFont="1" applyFill="1"/>
    <xf numFmtId="44" fontId="4" fillId="2" borderId="0" xfId="2" applyFont="1" applyFill="1"/>
    <xf numFmtId="44" fontId="4" fillId="5" borderId="3" xfId="2" applyFont="1" applyFill="1" applyBorder="1"/>
    <xf numFmtId="44" fontId="0" fillId="0" borderId="3" xfId="0" applyNumberFormat="1" applyBorder="1" applyProtection="1">
      <protection locked="0"/>
    </xf>
    <xf numFmtId="0" fontId="4" fillId="3" borderId="0" xfId="0" quotePrefix="1" applyFont="1" applyFill="1"/>
    <xf numFmtId="0" fontId="0" fillId="5" borderId="1" xfId="0" applyFill="1" applyBorder="1"/>
    <xf numFmtId="0" fontId="0" fillId="5" borderId="4" xfId="0" applyFill="1" applyBorder="1"/>
    <xf numFmtId="0" fontId="0" fillId="5" borderId="3" xfId="0" applyFill="1" applyBorder="1"/>
    <xf numFmtId="9" fontId="1" fillId="2" borderId="3" xfId="3" applyFill="1" applyBorder="1"/>
    <xf numFmtId="44" fontId="1" fillId="2" borderId="3" xfId="2" applyFill="1" applyBorder="1"/>
    <xf numFmtId="0" fontId="5" fillId="2" borderId="0" xfId="0" applyFont="1" applyFill="1" applyAlignment="1">
      <alignment horizontal="left"/>
    </xf>
    <xf numFmtId="0" fontId="0" fillId="2" borderId="0" xfId="0" applyFill="1" applyAlignment="1">
      <alignment horizontal="left"/>
    </xf>
    <xf numFmtId="44" fontId="4" fillId="2" borderId="0" xfId="2" applyFont="1" applyFill="1" applyBorder="1" applyAlignment="1">
      <alignment horizontal="right" vertical="top"/>
    </xf>
    <xf numFmtId="164" fontId="4" fillId="2" borderId="0" xfId="1" applyNumberFormat="1" applyFont="1" applyFill="1" applyBorder="1" applyAlignment="1">
      <alignment horizontal="right" vertical="top"/>
    </xf>
    <xf numFmtId="44" fontId="4" fillId="5" borderId="3" xfId="2" applyFont="1" applyFill="1" applyBorder="1" applyAlignment="1">
      <alignment horizontal="center" wrapText="1"/>
    </xf>
    <xf numFmtId="164" fontId="4" fillId="5" borderId="3" xfId="1" applyNumberFormat="1" applyFont="1" applyFill="1" applyBorder="1" applyAlignment="1">
      <alignment horizontal="center" wrapText="1"/>
    </xf>
    <xf numFmtId="0" fontId="4" fillId="2" borderId="3" xfId="0" applyFont="1" applyFill="1" applyBorder="1"/>
    <xf numFmtId="44" fontId="4" fillId="2" borderId="3" xfId="2" applyFont="1" applyFill="1" applyBorder="1"/>
    <xf numFmtId="44" fontId="4" fillId="2" borderId="3" xfId="2" applyFont="1" applyFill="1" applyBorder="1" applyAlignment="1">
      <alignment horizontal="right"/>
    </xf>
    <xf numFmtId="44" fontId="0" fillId="2" borderId="3" xfId="0" applyNumberFormat="1" applyFill="1" applyBorder="1"/>
    <xf numFmtId="44" fontId="0" fillId="6" borderId="3" xfId="0" applyNumberFormat="1" applyFill="1" applyBorder="1" applyProtection="1">
      <protection locked="0"/>
    </xf>
    <xf numFmtId="164" fontId="4" fillId="2" borderId="0" xfId="1" applyNumberFormat="1" applyFont="1" applyFill="1"/>
    <xf numFmtId="44" fontId="4" fillId="3" borderId="0" xfId="2" applyFont="1" applyFill="1"/>
    <xf numFmtId="0" fontId="4" fillId="2" borderId="0" xfId="0" applyFont="1" applyFill="1"/>
    <xf numFmtId="44" fontId="0" fillId="2" borderId="0" xfId="2" applyFont="1" applyFill="1"/>
    <xf numFmtId="164" fontId="0" fillId="2" borderId="0" xfId="1" applyNumberFormat="1" applyFont="1" applyFill="1"/>
    <xf numFmtId="0" fontId="0" fillId="0" borderId="0" xfId="0" applyAlignment="1">
      <alignment horizontal="left"/>
    </xf>
    <xf numFmtId="0" fontId="4" fillId="5" borderId="1" xfId="0" applyFont="1" applyFill="1" applyBorder="1"/>
    <xf numFmtId="0" fontId="6" fillId="4" borderId="7" xfId="0" applyFont="1" applyFill="1" applyBorder="1" applyAlignment="1">
      <alignment vertical="center"/>
    </xf>
    <xf numFmtId="0" fontId="6" fillId="4" borderId="7" xfId="0" applyFont="1" applyFill="1" applyBorder="1" applyAlignment="1">
      <alignment horizontal="left" vertical="center"/>
    </xf>
    <xf numFmtId="0" fontId="7" fillId="3" borderId="7" xfId="0" applyFont="1" applyFill="1" applyBorder="1" applyAlignment="1">
      <alignment vertical="center"/>
    </xf>
    <xf numFmtId="0" fontId="7" fillId="3" borderId="7" xfId="0" quotePrefix="1" applyFont="1" applyFill="1" applyBorder="1" applyAlignment="1">
      <alignment horizontal="left" vertical="center"/>
    </xf>
    <xf numFmtId="0" fontId="7" fillId="0" borderId="7" xfId="0" applyFont="1" applyBorder="1" applyAlignment="1">
      <alignment vertical="center"/>
    </xf>
    <xf numFmtId="165" fontId="0" fillId="0" borderId="7" xfId="0" applyNumberFormat="1" applyBorder="1"/>
    <xf numFmtId="0" fontId="0" fillId="0" borderId="7" xfId="0" applyBorder="1" applyAlignment="1">
      <alignment vertical="top"/>
    </xf>
    <xf numFmtId="0" fontId="7" fillId="0" borderId="8" xfId="0" applyFont="1" applyBorder="1" applyAlignment="1">
      <alignment vertical="center"/>
    </xf>
    <xf numFmtId="0" fontId="0" fillId="0" borderId="8" xfId="0" applyBorder="1" applyAlignment="1">
      <alignment vertical="top"/>
    </xf>
    <xf numFmtId="165" fontId="0" fillId="0" borderId="8" xfId="0" applyNumberFormat="1" applyBorder="1"/>
    <xf numFmtId="0" fontId="7" fillId="3" borderId="3" xfId="0" applyFont="1" applyFill="1" applyBorder="1" applyAlignment="1">
      <alignment vertical="center"/>
    </xf>
    <xf numFmtId="0" fontId="0" fillId="3" borderId="3" xfId="0" applyFill="1" applyBorder="1" applyAlignment="1">
      <alignment vertical="top"/>
    </xf>
    <xf numFmtId="165" fontId="0" fillId="3" borderId="3" xfId="0" applyNumberFormat="1" applyFill="1" applyBorder="1"/>
    <xf numFmtId="0" fontId="0" fillId="3" borderId="3" xfId="0" applyFill="1" applyBorder="1"/>
    <xf numFmtId="0" fontId="2" fillId="2" borderId="0" xfId="0" applyFont="1" applyFill="1"/>
    <xf numFmtId="0" fontId="8" fillId="2" borderId="0" xfId="0" applyFont="1" applyFill="1"/>
    <xf numFmtId="0" fontId="4" fillId="2" borderId="1" xfId="0" applyFont="1" applyFill="1" applyBorder="1"/>
    <xf numFmtId="44" fontId="8" fillId="2" borderId="0" xfId="0" applyNumberFormat="1" applyFont="1" applyFill="1"/>
    <xf numFmtId="44" fontId="0" fillId="2" borderId="0" xfId="0" applyNumberFormat="1" applyFill="1"/>
    <xf numFmtId="0" fontId="0" fillId="2" borderId="3" xfId="0" applyFill="1" applyBorder="1"/>
    <xf numFmtId="44" fontId="0" fillId="2" borderId="0" xfId="5" applyFont="1" applyFill="1"/>
    <xf numFmtId="10" fontId="4" fillId="2" borderId="0" xfId="3" applyNumberFormat="1" applyFont="1" applyFill="1" applyBorder="1" applyAlignment="1">
      <alignment vertical="top"/>
    </xf>
    <xf numFmtId="0" fontId="5" fillId="7" borderId="0" xfId="0" applyFont="1" applyFill="1"/>
    <xf numFmtId="166" fontId="4" fillId="0" borderId="0" xfId="3" applyNumberFormat="1" applyFont="1" applyFill="1" applyProtection="1"/>
    <xf numFmtId="44" fontId="9" fillId="7" borderId="0" xfId="0" applyNumberFormat="1" applyFont="1" applyFill="1"/>
    <xf numFmtId="0" fontId="9" fillId="7" borderId="0" xfId="0" applyFont="1" applyFill="1"/>
    <xf numFmtId="0" fontId="0" fillId="7" borderId="0" xfId="0" applyFill="1"/>
    <xf numFmtId="0" fontId="4" fillId="7" borderId="3" xfId="0" applyFont="1" applyFill="1" applyBorder="1"/>
    <xf numFmtId="0" fontId="5" fillId="2" borderId="3" xfId="0" applyFont="1" applyFill="1" applyBorder="1"/>
    <xf numFmtId="44" fontId="4" fillId="2" borderId="0" xfId="5" applyFont="1" applyFill="1"/>
    <xf numFmtId="44" fontId="0" fillId="0" borderId="3" xfId="5" applyFont="1" applyFill="1" applyBorder="1" applyProtection="1"/>
    <xf numFmtId="44" fontId="4" fillId="2" borderId="3" xfId="0" applyNumberFormat="1" applyFont="1" applyFill="1" applyBorder="1"/>
    <xf numFmtId="44" fontId="4" fillId="8" borderId="0" xfId="5" applyFont="1" applyFill="1"/>
    <xf numFmtId="166" fontId="4" fillId="7" borderId="0" xfId="0" applyNumberFormat="1" applyFont="1" applyFill="1"/>
    <xf numFmtId="0" fontId="10" fillId="7" borderId="0" xfId="0" applyFont="1" applyFill="1"/>
    <xf numFmtId="0" fontId="12" fillId="0" borderId="0" xfId="0" applyFont="1"/>
    <xf numFmtId="0" fontId="0" fillId="0" borderId="0" xfId="0" applyAlignment="1">
      <alignment wrapText="1"/>
    </xf>
    <xf numFmtId="0" fontId="11" fillId="0" borderId="0" xfId="6" applyAlignment="1">
      <alignment wrapText="1"/>
    </xf>
    <xf numFmtId="44" fontId="4" fillId="9" borderId="3" xfId="2" applyFont="1" applyFill="1" applyBorder="1" applyAlignment="1" applyProtection="1">
      <alignment horizontal="right" vertical="top"/>
    </xf>
    <xf numFmtId="44" fontId="1" fillId="9" borderId="1" xfId="2" applyFill="1" applyBorder="1" applyAlignment="1"/>
    <xf numFmtId="44" fontId="4" fillId="0" borderId="3" xfId="2" applyFont="1" applyFill="1" applyBorder="1" applyAlignment="1" applyProtection="1">
      <alignment horizontal="right" vertical="top"/>
    </xf>
    <xf numFmtId="44" fontId="4" fillId="9" borderId="3" xfId="5" applyFont="1" applyFill="1" applyBorder="1"/>
    <xf numFmtId="44" fontId="1" fillId="0" borderId="1" xfId="2" applyFill="1" applyBorder="1" applyAlignment="1"/>
    <xf numFmtId="44" fontId="0" fillId="0" borderId="3" xfId="0" applyNumberFormat="1" applyFill="1" applyBorder="1" applyProtection="1">
      <protection locked="0"/>
    </xf>
    <xf numFmtId="9" fontId="4" fillId="2" borderId="1" xfId="3" applyFont="1" applyFill="1" applyBorder="1" applyAlignment="1">
      <alignment horizontal="left"/>
    </xf>
    <xf numFmtId="9" fontId="4" fillId="2" borderId="4" xfId="3" applyFont="1" applyFill="1" applyBorder="1" applyAlignment="1">
      <alignment horizontal="left"/>
    </xf>
    <xf numFmtId="0" fontId="4" fillId="3" borderId="1" xfId="4" applyFill="1" applyBorder="1" applyAlignment="1">
      <alignment horizontal="left"/>
    </xf>
    <xf numFmtId="0" fontId="4" fillId="3" borderId="2" xfId="4" applyFill="1" applyBorder="1" applyAlignment="1">
      <alignment horizontal="left"/>
    </xf>
    <xf numFmtId="0" fontId="4" fillId="4" borderId="1" xfId="4" applyFill="1" applyBorder="1" applyAlignment="1">
      <alignment horizontal="left"/>
    </xf>
    <xf numFmtId="0" fontId="4" fillId="4" borderId="2" xfId="4" applyFill="1" applyBorder="1" applyAlignment="1">
      <alignment horizontal="left"/>
    </xf>
    <xf numFmtId="0" fontId="4" fillId="2" borderId="3" xfId="0" applyFont="1" applyFill="1" applyBorder="1" applyAlignment="1">
      <alignment horizontal="left"/>
    </xf>
    <xf numFmtId="0" fontId="0" fillId="2" borderId="3" xfId="0" applyFill="1" applyBorder="1" applyAlignment="1">
      <alignment horizontal="left"/>
    </xf>
    <xf numFmtId="0" fontId="0" fillId="5" borderId="3" xfId="0" applyFill="1" applyBorder="1" applyAlignment="1">
      <alignment horizontal="left"/>
    </xf>
    <xf numFmtId="0" fontId="0" fillId="5" borderId="1" xfId="0" applyFill="1" applyBorder="1" applyAlignment="1">
      <alignment horizontal="left"/>
    </xf>
    <xf numFmtId="0" fontId="0" fillId="5" borderId="2" xfId="0" applyFill="1" applyBorder="1" applyAlignment="1">
      <alignment horizontal="left"/>
    </xf>
    <xf numFmtId="44" fontId="4" fillId="6" borderId="5" xfId="2" applyFont="1" applyFill="1" applyBorder="1" applyAlignment="1" applyProtection="1">
      <alignment horizontal="center" vertical="top"/>
      <protection locked="0"/>
    </xf>
    <xf numFmtId="44" fontId="4" fillId="6" borderId="6" xfId="2" applyFont="1" applyFill="1" applyBorder="1" applyAlignment="1" applyProtection="1">
      <alignment horizontal="center" vertical="top"/>
      <protection locked="0"/>
    </xf>
    <xf numFmtId="0" fontId="4" fillId="5" borderId="1" xfId="0" applyFont="1" applyFill="1" applyBorder="1" applyAlignment="1">
      <alignment horizontal="left"/>
    </xf>
    <xf numFmtId="10" fontId="1" fillId="2" borderId="5" xfId="3" applyNumberFormat="1" applyFill="1" applyBorder="1" applyAlignment="1">
      <alignment vertical="top"/>
    </xf>
    <xf numFmtId="10" fontId="1" fillId="2" borderId="6" xfId="3" applyNumberFormat="1" applyFill="1" applyBorder="1" applyAlignment="1">
      <alignment vertical="top"/>
    </xf>
    <xf numFmtId="0" fontId="4" fillId="6" borderId="1" xfId="0" applyFont="1" applyFill="1" applyBorder="1" applyAlignment="1" applyProtection="1">
      <alignment horizontal="center"/>
      <protection locked="0"/>
    </xf>
    <xf numFmtId="0" fontId="4" fillId="6" borderId="4" xfId="0" applyFont="1" applyFill="1" applyBorder="1" applyAlignment="1" applyProtection="1">
      <alignment horizontal="center"/>
      <protection locked="0"/>
    </xf>
    <xf numFmtId="0" fontId="4" fillId="6" borderId="2" xfId="0" applyFont="1" applyFill="1" applyBorder="1" applyAlignment="1" applyProtection="1">
      <alignment horizontal="center"/>
      <protection locked="0"/>
    </xf>
    <xf numFmtId="0" fontId="4" fillId="3" borderId="1" xfId="0" applyFont="1" applyFill="1" applyBorder="1" applyAlignment="1">
      <alignment horizontal="center"/>
    </xf>
    <xf numFmtId="0" fontId="4" fillId="3" borderId="4" xfId="0" applyFont="1" applyFill="1" applyBorder="1" applyAlignment="1">
      <alignment horizontal="center"/>
    </xf>
    <xf numFmtId="0" fontId="4" fillId="3" borderId="2" xfId="0" applyFont="1" applyFill="1" applyBorder="1" applyAlignment="1">
      <alignment horizontal="center"/>
    </xf>
    <xf numFmtId="166" fontId="4" fillId="2" borderId="5" xfId="5" applyNumberFormat="1" applyFont="1" applyFill="1" applyBorder="1" applyAlignment="1">
      <alignment vertical="top"/>
    </xf>
    <xf numFmtId="166" fontId="4" fillId="2" borderId="6" xfId="5" applyNumberFormat="1" applyFont="1" applyFill="1" applyBorder="1" applyAlignment="1">
      <alignment vertical="top"/>
    </xf>
    <xf numFmtId="10" fontId="4" fillId="2" borderId="5" xfId="0" applyNumberFormat="1" applyFont="1" applyFill="1" applyBorder="1" applyAlignment="1">
      <alignment vertical="top"/>
    </xf>
    <xf numFmtId="10" fontId="4" fillId="2" borderId="6" xfId="0" applyNumberFormat="1" applyFont="1" applyFill="1" applyBorder="1" applyAlignment="1">
      <alignment vertical="top"/>
    </xf>
    <xf numFmtId="166" fontId="0" fillId="2" borderId="5" xfId="0" applyNumberFormat="1" applyFill="1" applyBorder="1" applyAlignment="1">
      <alignment vertical="top"/>
    </xf>
    <xf numFmtId="166" fontId="0" fillId="2" borderId="6" xfId="0" applyNumberFormat="1" applyFill="1" applyBorder="1" applyAlignment="1">
      <alignment vertical="top"/>
    </xf>
    <xf numFmtId="10" fontId="4" fillId="2" borderId="5" xfId="3" applyNumberFormat="1" applyFont="1" applyFill="1" applyBorder="1" applyAlignment="1">
      <alignment vertical="top"/>
    </xf>
    <xf numFmtId="10" fontId="4" fillId="2" borderId="6" xfId="3" applyNumberFormat="1" applyFont="1" applyFill="1" applyBorder="1" applyAlignment="1">
      <alignment vertical="top"/>
    </xf>
    <xf numFmtId="10" fontId="4" fillId="8" borderId="5" xfId="3" applyNumberFormat="1" applyFont="1" applyFill="1" applyBorder="1" applyAlignment="1">
      <alignment vertical="top"/>
    </xf>
    <xf numFmtId="10" fontId="4" fillId="8" borderId="6" xfId="3" applyNumberFormat="1" applyFont="1" applyFill="1" applyBorder="1" applyAlignment="1">
      <alignment vertical="top"/>
    </xf>
    <xf numFmtId="10" fontId="4" fillId="2" borderId="0" xfId="3" applyNumberFormat="1" applyFont="1" applyFill="1"/>
  </cellXfs>
  <cellStyles count="7">
    <cellStyle name="Comma" xfId="1" builtinId="3"/>
    <cellStyle name="Currency" xfId="2" builtinId="4"/>
    <cellStyle name="Currency 2" xfId="5" xr:uid="{33B3B491-2651-4A60-8EEE-520E2C2822FF}"/>
    <cellStyle name="Hyperlink" xfId="6" builtinId="8"/>
    <cellStyle name="Normal" xfId="0" builtinId="0"/>
    <cellStyle name="Normal 2" xfId="4" xr:uid="{C39B4D4E-1E03-4843-97D2-646E8FCEA04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7</xdr:row>
      <xdr:rowOff>144780</xdr:rowOff>
    </xdr:from>
    <xdr:to>
      <xdr:col>0</xdr:col>
      <xdr:colOff>1958340</xdr:colOff>
      <xdr:row>9</xdr:row>
      <xdr:rowOff>115386</xdr:rowOff>
    </xdr:to>
    <xdr:pic>
      <xdr:nvPicPr>
        <xdr:cNvPr id="2" name="Picture 1">
          <a:extLst>
            <a:ext uri="{FF2B5EF4-FFF2-40B4-BE49-F238E27FC236}">
              <a16:creationId xmlns:a16="http://schemas.microsoft.com/office/drawing/2014/main" id="{76DC0B7C-1550-4638-8B67-98BBBADB06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3619500"/>
          <a:ext cx="1905000" cy="336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n.gov/dhs/partners-and-providers/news-initiatives-reports-workgroups/long-term-services-and-supports/disability-waiver-rates-system/rate-setting-frameworks/" TargetMode="External"/><Relationship Id="rId2" Type="http://schemas.openxmlformats.org/officeDocument/2006/relationships/hyperlink" Target="mailto:dsd.responsecenter@state.mn.us" TargetMode="External"/><Relationship Id="rId1" Type="http://schemas.openxmlformats.org/officeDocument/2006/relationships/hyperlink" Target="mailto:kbence@arrm.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73C30-DC54-4EF9-A47A-AAB48A8A77A9}">
  <dimension ref="A1:A11"/>
  <sheetViews>
    <sheetView tabSelected="1" workbookViewId="0"/>
  </sheetViews>
  <sheetFormatPr defaultRowHeight="14.4" x14ac:dyDescent="0.3"/>
  <cols>
    <col min="1" max="1" width="76.5546875" customWidth="1"/>
  </cols>
  <sheetData>
    <row r="1" spans="1:1" x14ac:dyDescent="0.3">
      <c r="A1" s="71" t="s">
        <v>159</v>
      </c>
    </row>
    <row r="2" spans="1:1" ht="115.2" x14ac:dyDescent="0.3">
      <c r="A2" s="72" t="s">
        <v>166</v>
      </c>
    </row>
    <row r="3" spans="1:1" ht="43.2" x14ac:dyDescent="0.3">
      <c r="A3" s="73" t="s">
        <v>160</v>
      </c>
    </row>
    <row r="4" spans="1:1" ht="28.8" x14ac:dyDescent="0.3">
      <c r="A4" s="72" t="s">
        <v>161</v>
      </c>
    </row>
    <row r="5" spans="1:1" ht="28.8" x14ac:dyDescent="0.3">
      <c r="A5" s="72" t="s">
        <v>162</v>
      </c>
    </row>
    <row r="6" spans="1:1" x14ac:dyDescent="0.3">
      <c r="A6" s="73" t="s">
        <v>163</v>
      </c>
    </row>
    <row r="7" spans="1:1" ht="28.8" x14ac:dyDescent="0.3">
      <c r="A7" s="73" t="s">
        <v>164</v>
      </c>
    </row>
    <row r="11" spans="1:1" x14ac:dyDescent="0.3">
      <c r="A11" t="s">
        <v>165</v>
      </c>
    </row>
  </sheetData>
  <hyperlinks>
    <hyperlink ref="A6" r:id="rId1" display="kbence@arrm.org" xr:uid="{2783508F-B160-413F-8CCD-65514C9A8C55}"/>
    <hyperlink ref="A7" r:id="rId2" display="mailto:dsd.responsecenter@state.mn.us" xr:uid="{240148C2-D798-4DDD-B244-0DFDEF3775F8}"/>
    <hyperlink ref="A3" r:id="rId3" display="https://mn.gov/dhs/partners-and-providers/news-initiatives-reports-workgroups/long-term-services-and-supports/disability-waiver-rates-system/rate-setting-frameworks/" xr:uid="{3F101C6C-C51F-4146-88DF-7269496A5F32}"/>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93FAD-BDD9-44DD-90D5-208FA5AAB3B7}">
  <dimension ref="A1:M37"/>
  <sheetViews>
    <sheetView workbookViewId="0"/>
  </sheetViews>
  <sheetFormatPr defaultRowHeight="14.4" x14ac:dyDescent="0.3"/>
  <cols>
    <col min="1" max="1" width="27.44140625" customWidth="1"/>
    <col min="2" max="2" width="13.6640625" customWidth="1"/>
    <col min="3" max="3" width="20.88671875" customWidth="1"/>
    <col min="4" max="4" width="20.21875" customWidth="1"/>
    <col min="5" max="6" width="18.6640625" customWidth="1"/>
    <col min="7" max="7" width="17.6640625" customWidth="1"/>
    <col min="9" max="10" width="0" hidden="1" customWidth="1"/>
  </cols>
  <sheetData>
    <row r="1" spans="1:13" ht="15.6" x14ac:dyDescent="0.3">
      <c r="A1" s="1" t="s">
        <v>0</v>
      </c>
      <c r="B1" s="1"/>
      <c r="C1" s="2"/>
      <c r="D1" s="2"/>
      <c r="E1" s="2"/>
      <c r="F1" s="3"/>
      <c r="G1" s="3"/>
      <c r="H1" s="2"/>
      <c r="I1" s="4"/>
      <c r="J1" s="4"/>
      <c r="K1" s="4"/>
      <c r="L1" s="4"/>
      <c r="M1" s="4"/>
    </row>
    <row r="2" spans="1:13" ht="15.6" x14ac:dyDescent="0.3">
      <c r="A2" s="1"/>
      <c r="B2" s="1"/>
      <c r="C2" s="2"/>
      <c r="D2" s="2"/>
      <c r="E2" s="2"/>
      <c r="F2" s="3"/>
      <c r="G2" s="3"/>
      <c r="H2" s="2"/>
      <c r="I2" s="4"/>
      <c r="J2" s="4"/>
      <c r="K2" s="4"/>
      <c r="L2" s="4"/>
      <c r="M2" s="4"/>
    </row>
    <row r="3" spans="1:13" x14ac:dyDescent="0.3">
      <c r="A3" s="5" t="s">
        <v>1</v>
      </c>
      <c r="B3" s="5"/>
      <c r="C3" s="5"/>
      <c r="D3" s="2"/>
      <c r="E3" s="2"/>
      <c r="F3" s="3"/>
      <c r="G3" s="3"/>
      <c r="H3" s="2"/>
      <c r="I3" s="4"/>
      <c r="J3" s="4"/>
      <c r="K3" s="4"/>
      <c r="L3" s="4"/>
      <c r="M3" s="4"/>
    </row>
    <row r="4" spans="1:13" x14ac:dyDescent="0.3">
      <c r="A4" s="82" t="s">
        <v>168</v>
      </c>
      <c r="B4" s="83"/>
      <c r="C4" s="76">
        <v>17.559999999999999</v>
      </c>
      <c r="D4" s="2"/>
      <c r="E4" s="2"/>
      <c r="F4" s="3"/>
      <c r="G4" s="3"/>
      <c r="H4" s="2"/>
      <c r="I4" s="4"/>
      <c r="J4" s="4"/>
      <c r="K4" s="4"/>
      <c r="L4" s="4"/>
      <c r="M4" s="4"/>
    </row>
    <row r="5" spans="1:13" x14ac:dyDescent="0.3">
      <c r="A5" s="82" t="s">
        <v>167</v>
      </c>
      <c r="B5" s="83"/>
      <c r="C5" s="74">
        <v>19.399999999999999</v>
      </c>
      <c r="D5" s="2"/>
      <c r="E5" s="2"/>
      <c r="F5" s="3"/>
      <c r="G5" s="3"/>
      <c r="H5" s="2"/>
      <c r="I5" s="4"/>
      <c r="J5" s="4"/>
      <c r="K5" s="4"/>
      <c r="L5" s="4"/>
      <c r="M5" s="4"/>
    </row>
    <row r="6" spans="1:13" x14ac:dyDescent="0.3">
      <c r="A6" s="82" t="s">
        <v>2</v>
      </c>
      <c r="B6" s="83"/>
      <c r="C6" s="6">
        <v>4.7E-2</v>
      </c>
      <c r="D6" s="2"/>
      <c r="E6" s="2"/>
      <c r="F6" s="3"/>
      <c r="G6" s="3"/>
      <c r="H6" s="2"/>
      <c r="I6" s="4"/>
      <c r="J6" s="4"/>
      <c r="K6" s="4"/>
      <c r="L6" s="4"/>
      <c r="M6" s="4"/>
    </row>
    <row r="7" spans="1:13" x14ac:dyDescent="0.3">
      <c r="A7" s="84" t="s">
        <v>169</v>
      </c>
      <c r="B7" s="85"/>
      <c r="C7" s="7">
        <f>ROUND(C4*C6+C4,2)</f>
        <v>18.39</v>
      </c>
      <c r="D7" s="2"/>
      <c r="E7" s="2"/>
      <c r="F7" s="3"/>
      <c r="G7" s="3"/>
      <c r="H7" s="2"/>
      <c r="I7" s="4"/>
      <c r="J7" s="4"/>
      <c r="K7" s="4"/>
      <c r="L7" s="4"/>
      <c r="M7" s="4"/>
    </row>
    <row r="8" spans="1:13" x14ac:dyDescent="0.3">
      <c r="A8" s="84" t="s">
        <v>170</v>
      </c>
      <c r="B8" s="85"/>
      <c r="C8" s="77">
        <f>ROUND(C5*C6+C5,2)</f>
        <v>20.309999999999999</v>
      </c>
      <c r="D8" s="2"/>
      <c r="E8" s="2"/>
      <c r="F8" s="3"/>
      <c r="G8" s="3"/>
      <c r="H8" s="2"/>
      <c r="I8" s="4"/>
      <c r="J8" s="4"/>
      <c r="K8" s="4"/>
      <c r="L8" s="4"/>
      <c r="M8" s="4"/>
    </row>
    <row r="9" spans="1:13" x14ac:dyDescent="0.3">
      <c r="A9" s="2"/>
      <c r="B9" s="2"/>
      <c r="C9" s="2"/>
      <c r="D9" s="3"/>
      <c r="E9" s="3"/>
      <c r="F9" s="3"/>
      <c r="G9" s="3"/>
      <c r="H9" s="2"/>
      <c r="I9" s="4"/>
      <c r="J9" s="4"/>
      <c r="K9" s="4"/>
      <c r="L9" s="4"/>
      <c r="M9" s="4"/>
    </row>
    <row r="10" spans="1:13" x14ac:dyDescent="0.3">
      <c r="A10" s="8" t="s">
        <v>3</v>
      </c>
      <c r="B10" s="8"/>
      <c r="C10" s="9"/>
      <c r="D10" s="3"/>
      <c r="E10" s="3"/>
      <c r="F10" s="3"/>
      <c r="G10" s="3"/>
      <c r="H10" s="2"/>
      <c r="I10" s="4"/>
      <c r="J10" s="4"/>
      <c r="K10" s="4"/>
      <c r="L10" s="4"/>
      <c r="M10" s="4"/>
    </row>
    <row r="11" spans="1:13" x14ac:dyDescent="0.3">
      <c r="A11" s="88" t="s">
        <v>4</v>
      </c>
      <c r="B11" s="88"/>
      <c r="C11" s="10" t="s">
        <v>5</v>
      </c>
      <c r="D11" s="3"/>
      <c r="E11" s="3"/>
      <c r="F11" s="3"/>
      <c r="G11" s="3"/>
      <c r="H11" s="4"/>
      <c r="I11" s="4"/>
      <c r="J11" s="4"/>
      <c r="K11" s="4"/>
      <c r="L11" s="4"/>
      <c r="M11" s="4"/>
    </row>
    <row r="12" spans="1:13" x14ac:dyDescent="0.3">
      <c r="A12" s="86" t="s">
        <v>172</v>
      </c>
      <c r="B12" s="87"/>
      <c r="C12" s="11">
        <f>$C$7</f>
        <v>18.39</v>
      </c>
      <c r="D12" s="3"/>
      <c r="E12" s="12"/>
      <c r="F12" s="3"/>
      <c r="G12" s="3"/>
      <c r="H12" s="4"/>
      <c r="I12" s="4"/>
      <c r="J12" s="4"/>
      <c r="K12" s="4"/>
      <c r="L12" s="4"/>
      <c r="M12" s="4"/>
    </row>
    <row r="13" spans="1:13" x14ac:dyDescent="0.3">
      <c r="A13" s="86" t="s">
        <v>171</v>
      </c>
      <c r="B13" s="87"/>
      <c r="C13" s="79">
        <f>$C$8</f>
        <v>20.309999999999999</v>
      </c>
      <c r="D13" s="3"/>
      <c r="E13" s="12"/>
      <c r="F13" s="3"/>
      <c r="G13" s="3"/>
      <c r="H13" s="4"/>
      <c r="I13" s="4"/>
      <c r="J13" s="4"/>
      <c r="K13" s="4"/>
      <c r="L13" s="4"/>
      <c r="M13" s="4"/>
    </row>
    <row r="14" spans="1:13" x14ac:dyDescent="0.3">
      <c r="A14" s="2"/>
      <c r="B14" s="2"/>
      <c r="C14" s="2"/>
      <c r="D14" s="2"/>
      <c r="E14" s="2"/>
      <c r="F14" s="3"/>
      <c r="G14" s="3"/>
      <c r="H14" s="2"/>
      <c r="I14" s="4"/>
      <c r="J14" s="4"/>
      <c r="K14" s="4"/>
      <c r="L14" s="4"/>
      <c r="M14" s="4"/>
    </row>
    <row r="15" spans="1:13" x14ac:dyDescent="0.3">
      <c r="A15" s="8" t="s">
        <v>6</v>
      </c>
      <c r="B15" s="2"/>
      <c r="C15" s="2"/>
      <c r="D15" s="2"/>
      <c r="E15" s="2"/>
      <c r="F15" s="3"/>
      <c r="G15" s="3"/>
      <c r="H15" s="2"/>
      <c r="I15" s="4"/>
      <c r="J15" s="4"/>
      <c r="K15" s="4"/>
      <c r="L15" s="4"/>
      <c r="M15" s="4"/>
    </row>
    <row r="16" spans="1:13" x14ac:dyDescent="0.3">
      <c r="A16" s="13" t="s">
        <v>7</v>
      </c>
      <c r="B16" s="14"/>
      <c r="C16" s="14" t="s">
        <v>8</v>
      </c>
      <c r="D16" s="15" t="s">
        <v>9</v>
      </c>
      <c r="E16" s="15" t="s">
        <v>10</v>
      </c>
      <c r="F16" s="3"/>
      <c r="G16" s="3"/>
      <c r="H16" s="2"/>
      <c r="I16" s="4"/>
      <c r="J16" s="4"/>
      <c r="K16" s="4"/>
      <c r="L16" s="4"/>
      <c r="M16" s="4"/>
    </row>
    <row r="17" spans="1:13" x14ac:dyDescent="0.3">
      <c r="A17" s="80" t="s">
        <v>173</v>
      </c>
      <c r="B17" s="81"/>
      <c r="C17" s="78">
        <v>22.81</v>
      </c>
      <c r="D17" s="16">
        <v>0.11</v>
      </c>
      <c r="E17" s="17">
        <f>C17*D17</f>
        <v>2.5090999999999997</v>
      </c>
      <c r="F17" s="3"/>
      <c r="G17" s="12"/>
      <c r="H17" s="2"/>
      <c r="I17" s="4"/>
      <c r="J17" s="4"/>
      <c r="K17" s="4"/>
      <c r="L17" s="4"/>
      <c r="M17" s="4"/>
    </row>
    <row r="18" spans="1:13" x14ac:dyDescent="0.3">
      <c r="A18" s="80" t="s">
        <v>174</v>
      </c>
      <c r="B18" s="81"/>
      <c r="C18" s="75">
        <v>22.92</v>
      </c>
      <c r="D18" s="16">
        <v>0.11</v>
      </c>
      <c r="E18" s="17">
        <f>C18*D18</f>
        <v>2.5212000000000003</v>
      </c>
      <c r="F18" s="3"/>
      <c r="G18" s="12"/>
      <c r="H18" s="2"/>
      <c r="I18" s="4"/>
      <c r="J18" s="4"/>
      <c r="K18" s="4"/>
      <c r="L18" s="4"/>
      <c r="M18" s="4"/>
    </row>
    <row r="19" spans="1:13" x14ac:dyDescent="0.3">
      <c r="A19" s="2"/>
      <c r="B19" s="2"/>
      <c r="C19" s="2"/>
      <c r="D19" s="2"/>
      <c r="E19" s="2"/>
      <c r="F19" s="3"/>
      <c r="G19" s="3"/>
      <c r="H19" s="2"/>
      <c r="I19" s="4"/>
      <c r="J19" s="4"/>
      <c r="K19" s="4"/>
      <c r="L19" s="4"/>
      <c r="M19" s="4"/>
    </row>
    <row r="20" spans="1:13" x14ac:dyDescent="0.3">
      <c r="A20" s="18" t="s">
        <v>11</v>
      </c>
      <c r="B20" s="19"/>
      <c r="C20" s="20"/>
      <c r="D20" s="21"/>
      <c r="E20" s="2"/>
      <c r="F20" s="3"/>
      <c r="G20" s="3"/>
      <c r="H20" s="2"/>
      <c r="I20" s="4"/>
      <c r="J20" s="4"/>
      <c r="K20" s="4"/>
      <c r="L20" s="4"/>
      <c r="M20" s="4"/>
    </row>
    <row r="21" spans="1:13" x14ac:dyDescent="0.3">
      <c r="A21" s="22" t="s">
        <v>12</v>
      </c>
      <c r="B21" s="10" t="s">
        <v>13</v>
      </c>
      <c r="C21" s="23" t="s">
        <v>14</v>
      </c>
      <c r="D21" s="2"/>
      <c r="E21" s="2"/>
      <c r="F21" s="3"/>
      <c r="G21" s="3"/>
      <c r="H21" s="2"/>
      <c r="I21" s="4"/>
      <c r="J21" s="4"/>
      <c r="K21" s="4"/>
      <c r="L21" s="4"/>
      <c r="M21" s="4"/>
    </row>
    <row r="22" spans="1:13" x14ac:dyDescent="0.3">
      <c r="A22" s="24" t="s">
        <v>15</v>
      </c>
      <c r="B22" s="25">
        <v>0</v>
      </c>
      <c r="C22" s="91">
        <v>0</v>
      </c>
      <c r="D22" s="2"/>
      <c r="E22" s="2"/>
      <c r="F22" s="3"/>
      <c r="G22" s="3"/>
      <c r="H22" s="2"/>
      <c r="I22" s="4"/>
      <c r="J22" s="4"/>
      <c r="K22" s="4"/>
      <c r="L22" s="4"/>
      <c r="M22" s="4"/>
    </row>
    <row r="23" spans="1:13" x14ac:dyDescent="0.3">
      <c r="A23" s="24" t="s">
        <v>16</v>
      </c>
      <c r="B23" s="26">
        <v>2.5</v>
      </c>
      <c r="C23" s="92"/>
      <c r="D23" s="2"/>
      <c r="E23" s="2"/>
      <c r="F23" s="3"/>
      <c r="G23" s="3"/>
      <c r="H23" s="2"/>
      <c r="I23" s="4"/>
      <c r="J23" s="4"/>
      <c r="K23" s="4"/>
      <c r="L23" s="4"/>
      <c r="M23" s="4"/>
    </row>
    <row r="24" spans="1:13" x14ac:dyDescent="0.3">
      <c r="A24" s="2"/>
      <c r="B24" s="2"/>
      <c r="C24" s="2"/>
      <c r="D24" s="2"/>
      <c r="E24" s="2"/>
      <c r="F24" s="3"/>
      <c r="G24" s="3"/>
      <c r="H24" s="2"/>
      <c r="I24" s="4"/>
      <c r="J24" s="4"/>
      <c r="K24" s="4"/>
      <c r="L24" s="4"/>
      <c r="M24" s="4"/>
    </row>
    <row r="25" spans="1:13" x14ac:dyDescent="0.3">
      <c r="A25" s="8" t="s">
        <v>17</v>
      </c>
      <c r="B25" s="4"/>
      <c r="C25" s="4"/>
      <c r="D25" s="4"/>
      <c r="E25" s="4"/>
      <c r="F25" s="3"/>
      <c r="G25" s="3"/>
      <c r="H25" s="2"/>
      <c r="I25" s="4"/>
      <c r="J25" s="4"/>
      <c r="K25" s="4"/>
      <c r="L25" s="4"/>
      <c r="M25" s="4"/>
    </row>
    <row r="26" spans="1:13" x14ac:dyDescent="0.3">
      <c r="A26" s="13" t="s">
        <v>18</v>
      </c>
      <c r="B26" s="14"/>
      <c r="C26" s="14"/>
      <c r="D26" s="15" t="s">
        <v>19</v>
      </c>
      <c r="E26" s="2"/>
      <c r="F26" s="3"/>
      <c r="G26" s="3"/>
      <c r="H26" s="2"/>
      <c r="I26" s="4"/>
      <c r="J26" s="4"/>
      <c r="K26" s="4"/>
      <c r="L26" s="4"/>
      <c r="M26" s="4"/>
    </row>
    <row r="27" spans="1:13" x14ac:dyDescent="0.3">
      <c r="A27" s="80" t="s">
        <v>175</v>
      </c>
      <c r="B27" s="81"/>
      <c r="C27" s="94">
        <v>8.7099999999999997E-2</v>
      </c>
      <c r="D27" s="17">
        <f>C27*(C12+E17+C22)</f>
        <v>1.8203116100000001</v>
      </c>
      <c r="E27" s="2"/>
      <c r="F27" s="3"/>
      <c r="G27" s="3"/>
      <c r="H27" s="2"/>
      <c r="I27" s="4"/>
      <c r="J27" s="4"/>
      <c r="K27" s="4"/>
      <c r="L27" s="4"/>
      <c r="M27" s="4"/>
    </row>
    <row r="28" spans="1:13" x14ac:dyDescent="0.3">
      <c r="A28" s="80" t="s">
        <v>176</v>
      </c>
      <c r="B28" s="81"/>
      <c r="C28" s="95"/>
      <c r="D28" s="17">
        <f>C27*(C13+E18+C23)</f>
        <v>1.9885975199999999</v>
      </c>
      <c r="E28" s="2"/>
      <c r="F28" s="3"/>
      <c r="G28" s="3"/>
      <c r="H28" s="2"/>
      <c r="I28" s="4"/>
      <c r="J28" s="4"/>
      <c r="K28" s="4"/>
      <c r="L28" s="4"/>
      <c r="M28" s="4"/>
    </row>
    <row r="29" spans="1:13" x14ac:dyDescent="0.3">
      <c r="A29" s="2"/>
      <c r="B29" s="2"/>
      <c r="C29" s="2"/>
      <c r="D29" s="2"/>
      <c r="E29" s="2"/>
      <c r="F29" s="3"/>
      <c r="G29" s="3"/>
      <c r="H29" s="2"/>
      <c r="I29" s="4"/>
      <c r="J29" s="4"/>
      <c r="K29" s="4"/>
      <c r="L29" s="4"/>
      <c r="M29" s="4"/>
    </row>
    <row r="30" spans="1:13" x14ac:dyDescent="0.3">
      <c r="A30" s="8" t="s">
        <v>20</v>
      </c>
      <c r="B30" s="4"/>
      <c r="C30" s="4"/>
      <c r="D30" s="2"/>
      <c r="E30" s="2"/>
      <c r="F30" s="3"/>
      <c r="G30" s="3"/>
      <c r="H30" s="2"/>
      <c r="I30" s="4"/>
      <c r="J30" s="4"/>
      <c r="K30" s="4"/>
      <c r="L30" s="4"/>
      <c r="M30" s="4"/>
    </row>
    <row r="31" spans="1:13" x14ac:dyDescent="0.3">
      <c r="A31" s="89" t="s">
        <v>177</v>
      </c>
      <c r="B31" s="90"/>
      <c r="C31" s="27">
        <f>C12+E17+C22+D27</f>
        <v>22.719411610000002</v>
      </c>
      <c r="D31" s="2"/>
      <c r="E31" s="2"/>
      <c r="F31" s="3"/>
      <c r="G31" s="3"/>
      <c r="H31" s="2"/>
      <c r="I31" s="4"/>
      <c r="J31" s="4"/>
      <c r="K31" s="4"/>
      <c r="L31" s="4"/>
      <c r="M31" s="4"/>
    </row>
    <row r="32" spans="1:13" x14ac:dyDescent="0.3">
      <c r="A32" s="89" t="s">
        <v>178</v>
      </c>
      <c r="B32" s="90"/>
      <c r="C32" s="27">
        <f>C13+E18+C22+D28</f>
        <v>24.819797519999998</v>
      </c>
      <c r="D32" s="2"/>
      <c r="E32" s="2"/>
      <c r="F32" s="3"/>
      <c r="G32" s="3"/>
      <c r="H32" s="2"/>
      <c r="I32" s="4"/>
      <c r="J32" s="4"/>
      <c r="K32" s="4"/>
      <c r="L32" s="4"/>
      <c r="M32" s="4"/>
    </row>
    <row r="33" spans="1:13" x14ac:dyDescent="0.3">
      <c r="A33" s="2"/>
      <c r="B33" s="2"/>
      <c r="C33" s="2"/>
      <c r="D33" s="2"/>
      <c r="E33" s="2"/>
      <c r="F33" s="3"/>
      <c r="G33" s="3"/>
      <c r="H33" s="2"/>
      <c r="I33" s="4"/>
      <c r="J33" s="4"/>
      <c r="K33" s="4"/>
      <c r="L33" s="4"/>
      <c r="M33" s="4"/>
    </row>
    <row r="34" spans="1:13" x14ac:dyDescent="0.3">
      <c r="A34" s="8" t="s">
        <v>21</v>
      </c>
      <c r="B34" s="4"/>
      <c r="C34" s="4"/>
      <c r="D34" s="3"/>
      <c r="E34" s="2"/>
      <c r="F34" s="3"/>
      <c r="G34" s="3"/>
      <c r="H34" s="2"/>
      <c r="I34" s="4"/>
      <c r="J34" s="4"/>
      <c r="K34" s="4"/>
      <c r="L34" s="4"/>
      <c r="M34" s="4"/>
    </row>
    <row r="35" spans="1:13" x14ac:dyDescent="0.3">
      <c r="A35" s="93" t="s">
        <v>22</v>
      </c>
      <c r="B35" s="90"/>
      <c r="C35" s="28" t="s">
        <v>23</v>
      </c>
      <c r="D35" s="29"/>
      <c r="E35" s="29"/>
      <c r="F35" s="30"/>
      <c r="G35" s="3"/>
      <c r="H35" s="4"/>
      <c r="I35" s="31" t="s">
        <v>23</v>
      </c>
      <c r="J35" s="4"/>
      <c r="K35" s="4"/>
      <c r="L35" s="4"/>
      <c r="M35" s="4"/>
    </row>
    <row r="36" spans="1:13" x14ac:dyDescent="0.3">
      <c r="A36" s="4"/>
      <c r="B36" s="32"/>
      <c r="C36" s="32"/>
      <c r="D36" s="29"/>
      <c r="E36" s="33"/>
      <c r="F36" s="30"/>
      <c r="G36" s="3"/>
      <c r="H36" s="4"/>
      <c r="I36" s="4" t="s">
        <v>24</v>
      </c>
      <c r="J36" s="4"/>
      <c r="K36" s="4"/>
      <c r="L36" s="4"/>
      <c r="M36" s="4"/>
    </row>
    <row r="37" spans="1:13" x14ac:dyDescent="0.3">
      <c r="A37" s="4"/>
      <c r="B37" s="32"/>
      <c r="C37" s="32"/>
      <c r="D37" s="29"/>
      <c r="E37" s="33"/>
      <c r="F37" s="30"/>
      <c r="G37" s="3"/>
      <c r="H37" s="4"/>
      <c r="I37" s="31" t="s">
        <v>25</v>
      </c>
      <c r="J37" s="4"/>
      <c r="K37" s="4"/>
      <c r="L37" s="4"/>
      <c r="M37" s="4"/>
    </row>
  </sheetData>
  <mergeCells count="17">
    <mergeCell ref="A32:B32"/>
    <mergeCell ref="C22:C23"/>
    <mergeCell ref="A27:B27"/>
    <mergeCell ref="A31:B31"/>
    <mergeCell ref="A35:B35"/>
    <mergeCell ref="A28:B28"/>
    <mergeCell ref="C27:C28"/>
    <mergeCell ref="A4:B4"/>
    <mergeCell ref="A6:B6"/>
    <mergeCell ref="A7:B7"/>
    <mergeCell ref="A11:B11"/>
    <mergeCell ref="A12:B12"/>
    <mergeCell ref="A17:B17"/>
    <mergeCell ref="A5:B5"/>
    <mergeCell ref="A8:B8"/>
    <mergeCell ref="A13:B13"/>
    <mergeCell ref="A18:B18"/>
  </mergeCells>
  <dataValidations count="13">
    <dataValidation allowBlank="1" showInputMessage="1" showErrorMessage="1" prompt="Shared On-site Primary Staff/Awake Wage" sqref="C4:C5" xr:uid="{B4133881-2D55-446B-89AA-14071F98CC02}"/>
    <dataValidation type="list" allowBlank="1" showInputMessage="1" showErrorMessage="1" prompt="Select Nature of Service.  Press ALT and the down arrow to bring up the drop down options.  Use arrow keys to scroll through the options and press ENTER on the appropriate selection." sqref="C35" xr:uid="{3CC38735-41A1-4ADE-A079-578794AE1CC0}">
      <formula1>$I$35:$I$37</formula1>
    </dataValidation>
    <dataValidation allowBlank="1" showInputMessage="1" showErrorMessage="1" prompt="No Customization Add-on Amount" sqref="B22" xr:uid="{BF3CFEF4-4840-42F4-979D-22B0A356614D}"/>
    <dataValidation allowBlank="1" showInputMessage="1" showErrorMessage="1" prompt="Deaf or Hard of Hearing Add-on Amount" sqref="B23" xr:uid="{D8C65F0D-0318-4D2F-9E35-8A1D87A19FAF}"/>
    <dataValidation type="list" allowBlank="1" showInputMessage="1" showErrorMessage="1" prompt="Enter Add-on Choice.  Press ALT and the down arrow to bring up the drop down options.  Use arrow keys to scroll through the options and press ENTER on the appropriate selection." sqref="C22" xr:uid="{54330F3C-3EA0-4505-94B8-06594C97E95B}">
      <formula1>$B$22:$B$23</formula1>
    </dataValidation>
    <dataValidation allowBlank="1" showInputMessage="1" showErrorMessage="1" prompt="Supervision Wage" sqref="C17:C18" xr:uid="{2752782F-5E73-48B2-88AB-F09937041F0C}"/>
    <dataValidation allowBlank="1" showInputMessage="1" showErrorMessage="1" prompt="Supervision Percent" sqref="D17:D18" xr:uid="{0375121B-58F4-41BE-AD18-6D3B6A5D537E}"/>
    <dataValidation allowBlank="1" showInputMessage="1" showErrorMessage="1" prompt="Supervision Amount formula is Supervision Wage times Supervision Percent" sqref="E17:E18" xr:uid="{BA44B318-63EF-498F-B3D6-55488768C4F6}"/>
    <dataValidation allowBlank="1" showInputMessage="1" showErrorMessage="1" prompt="Total Individual Staffing Amount formula is Independent Living Skills Wage plus Supervision Amount plus Add-on Choice plus Direct Care Relief Staffing Dollar Amount" sqref="C31:C32" xr:uid="{5C965634-7890-4B8C-B45D-69F03F0BEEF2}"/>
    <dataValidation allowBlank="1" showInputMessage="1" showErrorMessage="1" prompt="Direct Care Relief Staffing Dollar Amount formula is Percentage for Direct Care Relief Staffing times (Independent Living Skills Wage plus Supervision Amount plus Add-on Choice)" sqref="D27:D28" xr:uid="{4FAB07C3-6604-4D5A-8DB9-7BBF4B002BDE}"/>
    <dataValidation allowBlank="1" showInputMessage="1" showErrorMessage="1" prompt="Percentage for Direct Care Relief Staffing" sqref="C27" xr:uid="{AA395921-1F5F-4F65-8C94-5640E62F912A}"/>
    <dataValidation allowBlank="1" showInputMessage="1" showErrorMessage="1" prompt="Independent Living Skills Wage" sqref="C12:C13" xr:uid="{9AD5D6EF-1759-40D0-B781-34C649CDB179}"/>
    <dataValidation allowBlank="1" showInputMessage="1" showErrorMessage="1" prompt="Use CTRL plus arrow keys to move to edge of tables.  Press TAB to move to cells where data can be entered" sqref="A1:B2" xr:uid="{2681DC25-8048-4B21-B1D2-D562902A7320}"/>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0656F-D538-4BB3-A536-CC091E724BD9}">
  <dimension ref="A1:F109"/>
  <sheetViews>
    <sheetView topLeftCell="A2" workbookViewId="0">
      <selection activeCell="A3" sqref="A3"/>
    </sheetView>
  </sheetViews>
  <sheetFormatPr defaultRowHeight="14.4" x14ac:dyDescent="0.3"/>
  <cols>
    <col min="1" max="1" width="28.109375" customWidth="1"/>
    <col min="2" max="2" width="17" customWidth="1"/>
    <col min="3" max="3" width="22.33203125" customWidth="1"/>
  </cols>
  <sheetData>
    <row r="1" spans="1:6" x14ac:dyDescent="0.3">
      <c r="F1" s="34"/>
    </row>
    <row r="2" spans="1:6" x14ac:dyDescent="0.3">
      <c r="F2" s="34"/>
    </row>
    <row r="3" spans="1:6" x14ac:dyDescent="0.3">
      <c r="A3" s="8" t="s">
        <v>26</v>
      </c>
      <c r="B3" s="31"/>
      <c r="C3" s="31"/>
      <c r="D3" s="31"/>
      <c r="F3" s="34"/>
    </row>
    <row r="4" spans="1:6" x14ac:dyDescent="0.3">
      <c r="A4" s="35" t="s">
        <v>27</v>
      </c>
      <c r="B4" s="96" t="s">
        <v>28</v>
      </c>
      <c r="C4" s="97"/>
      <c r="D4" s="98"/>
      <c r="F4" s="34"/>
    </row>
    <row r="5" spans="1:6" x14ac:dyDescent="0.3">
      <c r="A5" s="35" t="s">
        <v>29</v>
      </c>
      <c r="B5" s="99" t="str">
        <f>INDEX($C$10:$C$108,MATCH(B4:D4,B10:B108,0))</f>
        <v>Unspecified Region</v>
      </c>
      <c r="C5" s="100"/>
      <c r="D5" s="101"/>
      <c r="F5" s="34"/>
    </row>
    <row r="6" spans="1:6" x14ac:dyDescent="0.3">
      <c r="F6" s="34"/>
    </row>
    <row r="7" spans="1:6" x14ac:dyDescent="0.3">
      <c r="A7" t="s">
        <v>30</v>
      </c>
      <c r="B7" t="str">
        <f>INDEX($D$10:$D$108,MATCH(B4:D4,B10:B108,0))</f>
        <v>-</v>
      </c>
      <c r="F7" s="34"/>
    </row>
    <row r="8" spans="1:6" x14ac:dyDescent="0.3">
      <c r="F8" s="34"/>
    </row>
    <row r="9" spans="1:6" hidden="1" x14ac:dyDescent="0.3">
      <c r="B9" s="36" t="s">
        <v>31</v>
      </c>
      <c r="C9" s="36" t="s">
        <v>32</v>
      </c>
      <c r="D9" s="37" t="s">
        <v>30</v>
      </c>
    </row>
    <row r="10" spans="1:6" hidden="1" x14ac:dyDescent="0.3">
      <c r="B10" s="38" t="s">
        <v>28</v>
      </c>
      <c r="C10" s="38" t="s">
        <v>33</v>
      </c>
      <c r="D10" s="39" t="s">
        <v>34</v>
      </c>
    </row>
    <row r="11" spans="1:6" hidden="1" x14ac:dyDescent="0.3">
      <c r="B11" s="40" t="s">
        <v>35</v>
      </c>
      <c r="C11" s="40" t="s">
        <v>36</v>
      </c>
      <c r="D11" s="41">
        <v>0.94899999999999995</v>
      </c>
    </row>
    <row r="12" spans="1:6" hidden="1" x14ac:dyDescent="0.3">
      <c r="B12" s="40" t="s">
        <v>37</v>
      </c>
      <c r="C12" s="40" t="s">
        <v>38</v>
      </c>
      <c r="D12" s="41">
        <v>1.022</v>
      </c>
    </row>
    <row r="13" spans="1:6" hidden="1" x14ac:dyDescent="0.3">
      <c r="B13" s="40" t="s">
        <v>39</v>
      </c>
      <c r="C13" s="40" t="s">
        <v>40</v>
      </c>
      <c r="D13" s="41">
        <v>0.99299999999999999</v>
      </c>
    </row>
    <row r="14" spans="1:6" hidden="1" x14ac:dyDescent="0.3">
      <c r="B14" s="40" t="s">
        <v>41</v>
      </c>
      <c r="C14" s="40" t="s">
        <v>40</v>
      </c>
      <c r="D14" s="41">
        <v>0.99299999999999999</v>
      </c>
    </row>
    <row r="15" spans="1:6" hidden="1" x14ac:dyDescent="0.3">
      <c r="B15" s="40" t="s">
        <v>42</v>
      </c>
      <c r="C15" s="40" t="s">
        <v>43</v>
      </c>
      <c r="D15" s="41">
        <v>0.92200000000000004</v>
      </c>
    </row>
    <row r="16" spans="1:6" hidden="1" x14ac:dyDescent="0.3">
      <c r="B16" s="40" t="s">
        <v>44</v>
      </c>
      <c r="C16" s="42" t="s">
        <v>45</v>
      </c>
      <c r="D16" s="41">
        <v>0.95399999999999996</v>
      </c>
    </row>
    <row r="17" spans="2:4" hidden="1" x14ac:dyDescent="0.3">
      <c r="B17" s="40" t="s">
        <v>46</v>
      </c>
      <c r="C17" s="40" t="s">
        <v>47</v>
      </c>
      <c r="D17" s="41">
        <v>1.0580000000000001</v>
      </c>
    </row>
    <row r="18" spans="2:4" hidden="1" x14ac:dyDescent="0.3">
      <c r="B18" s="40" t="s">
        <v>48</v>
      </c>
      <c r="C18" s="42" t="s">
        <v>49</v>
      </c>
      <c r="D18" s="41">
        <v>0.95299999999999996</v>
      </c>
    </row>
    <row r="19" spans="2:4" hidden="1" x14ac:dyDescent="0.3">
      <c r="B19" s="40" t="s">
        <v>50</v>
      </c>
      <c r="C19" s="42" t="s">
        <v>51</v>
      </c>
      <c r="D19" s="41">
        <v>0.94099999999999995</v>
      </c>
    </row>
    <row r="20" spans="2:4" hidden="1" x14ac:dyDescent="0.3">
      <c r="B20" s="40" t="s">
        <v>52</v>
      </c>
      <c r="C20" s="40" t="s">
        <v>38</v>
      </c>
      <c r="D20" s="41">
        <v>1.022</v>
      </c>
    </row>
    <row r="21" spans="2:4" hidden="1" x14ac:dyDescent="0.3">
      <c r="B21" s="40" t="s">
        <v>53</v>
      </c>
      <c r="C21" s="40" t="s">
        <v>40</v>
      </c>
      <c r="D21" s="41">
        <v>0.99299999999999999</v>
      </c>
    </row>
    <row r="22" spans="2:4" hidden="1" x14ac:dyDescent="0.3">
      <c r="B22" s="40" t="s">
        <v>54</v>
      </c>
      <c r="C22" s="42" t="s">
        <v>45</v>
      </c>
      <c r="D22" s="41">
        <v>0.95399999999999996</v>
      </c>
    </row>
    <row r="23" spans="2:4" hidden="1" x14ac:dyDescent="0.3">
      <c r="B23" s="40" t="s">
        <v>55</v>
      </c>
      <c r="C23" s="42" t="s">
        <v>38</v>
      </c>
      <c r="D23" s="41">
        <v>1.022</v>
      </c>
    </row>
    <row r="24" spans="2:4" hidden="1" x14ac:dyDescent="0.3">
      <c r="B24" s="40" t="s">
        <v>56</v>
      </c>
      <c r="C24" s="42" t="s">
        <v>57</v>
      </c>
      <c r="D24" s="41">
        <v>1.018</v>
      </c>
    </row>
    <row r="25" spans="2:4" hidden="1" x14ac:dyDescent="0.3">
      <c r="B25" s="40" t="s">
        <v>58</v>
      </c>
      <c r="C25" s="40" t="s">
        <v>40</v>
      </c>
      <c r="D25" s="41">
        <v>0.99299999999999999</v>
      </c>
    </row>
    <row r="26" spans="2:4" hidden="1" x14ac:dyDescent="0.3">
      <c r="B26" s="40" t="s">
        <v>59</v>
      </c>
      <c r="C26" s="42" t="s">
        <v>36</v>
      </c>
      <c r="D26" s="41">
        <v>0.94899999999999995</v>
      </c>
    </row>
    <row r="27" spans="2:4" hidden="1" x14ac:dyDescent="0.3">
      <c r="B27" s="40" t="s">
        <v>60</v>
      </c>
      <c r="C27" s="42" t="s">
        <v>45</v>
      </c>
      <c r="D27" s="41">
        <v>0.95399999999999996</v>
      </c>
    </row>
    <row r="28" spans="2:4" hidden="1" x14ac:dyDescent="0.3">
      <c r="B28" s="40" t="s">
        <v>61</v>
      </c>
      <c r="C28" s="40" t="s">
        <v>40</v>
      </c>
      <c r="D28" s="41">
        <v>0.99299999999999999</v>
      </c>
    </row>
    <row r="29" spans="2:4" hidden="1" x14ac:dyDescent="0.3">
      <c r="B29" s="40" t="s">
        <v>62</v>
      </c>
      <c r="C29" s="40" t="s">
        <v>38</v>
      </c>
      <c r="D29" s="41">
        <v>1.022</v>
      </c>
    </row>
    <row r="30" spans="2:4" hidden="1" x14ac:dyDescent="0.3">
      <c r="B30" s="40" t="s">
        <v>63</v>
      </c>
      <c r="C30" s="42" t="s">
        <v>64</v>
      </c>
      <c r="D30" s="41">
        <v>1.02</v>
      </c>
    </row>
    <row r="31" spans="2:4" hidden="1" x14ac:dyDescent="0.3">
      <c r="B31" s="40" t="s">
        <v>65</v>
      </c>
      <c r="C31" s="40" t="s">
        <v>40</v>
      </c>
      <c r="D31" s="41">
        <v>0.99299999999999999</v>
      </c>
    </row>
    <row r="32" spans="2:4" hidden="1" x14ac:dyDescent="0.3">
      <c r="B32" s="40" t="s">
        <v>66</v>
      </c>
      <c r="C32" s="42" t="s">
        <v>49</v>
      </c>
      <c r="D32" s="41">
        <v>0.95299999999999996</v>
      </c>
    </row>
    <row r="33" spans="2:4" hidden="1" x14ac:dyDescent="0.3">
      <c r="B33" s="40" t="s">
        <v>67</v>
      </c>
      <c r="C33" s="42" t="s">
        <v>64</v>
      </c>
      <c r="D33" s="41">
        <v>1.02</v>
      </c>
    </row>
    <row r="34" spans="2:4" hidden="1" x14ac:dyDescent="0.3">
      <c r="B34" s="40" t="s">
        <v>68</v>
      </c>
      <c r="C34" s="42" t="s">
        <v>49</v>
      </c>
      <c r="D34" s="41">
        <v>0.95299999999999996</v>
      </c>
    </row>
    <row r="35" spans="2:4" hidden="1" x14ac:dyDescent="0.3">
      <c r="B35" s="40" t="s">
        <v>69</v>
      </c>
      <c r="C35" s="42" t="s">
        <v>49</v>
      </c>
      <c r="D35" s="41">
        <v>0.95299999999999996</v>
      </c>
    </row>
    <row r="36" spans="2:4" hidden="1" x14ac:dyDescent="0.3">
      <c r="B36" s="40" t="s">
        <v>70</v>
      </c>
      <c r="C36" s="40" t="s">
        <v>40</v>
      </c>
      <c r="D36" s="41">
        <v>0.99299999999999999</v>
      </c>
    </row>
    <row r="37" spans="2:4" hidden="1" x14ac:dyDescent="0.3">
      <c r="B37" s="40" t="s">
        <v>71</v>
      </c>
      <c r="C37" s="40" t="s">
        <v>38</v>
      </c>
      <c r="D37" s="41">
        <v>1.022</v>
      </c>
    </row>
    <row r="38" spans="2:4" hidden="1" x14ac:dyDescent="0.3">
      <c r="B38" s="40" t="s">
        <v>72</v>
      </c>
      <c r="C38" s="42" t="s">
        <v>73</v>
      </c>
      <c r="D38" s="41">
        <v>1.0229999999999999</v>
      </c>
    </row>
    <row r="39" spans="2:4" hidden="1" x14ac:dyDescent="0.3">
      <c r="B39" s="40" t="s">
        <v>74</v>
      </c>
      <c r="C39" s="40" t="s">
        <v>40</v>
      </c>
      <c r="D39" s="41">
        <v>0.99299999999999999</v>
      </c>
    </row>
    <row r="40" spans="2:4" hidden="1" x14ac:dyDescent="0.3">
      <c r="B40" s="40" t="s">
        <v>75</v>
      </c>
      <c r="C40" s="42" t="s">
        <v>38</v>
      </c>
      <c r="D40" s="41">
        <v>1.022</v>
      </c>
    </row>
    <row r="41" spans="2:4" hidden="1" x14ac:dyDescent="0.3">
      <c r="B41" s="40" t="s">
        <v>76</v>
      </c>
      <c r="C41" s="42" t="s">
        <v>36</v>
      </c>
      <c r="D41" s="41">
        <v>0.94899999999999995</v>
      </c>
    </row>
    <row r="42" spans="2:4" hidden="1" x14ac:dyDescent="0.3">
      <c r="B42" s="40" t="s">
        <v>77</v>
      </c>
      <c r="C42" s="42" t="s">
        <v>45</v>
      </c>
      <c r="D42" s="41">
        <v>0.95399999999999996</v>
      </c>
    </row>
    <row r="43" spans="2:4" hidden="1" x14ac:dyDescent="0.3">
      <c r="B43" s="40" t="s">
        <v>78</v>
      </c>
      <c r="C43" s="42" t="s">
        <v>36</v>
      </c>
      <c r="D43" s="41">
        <v>0.94899999999999995</v>
      </c>
    </row>
    <row r="44" spans="2:4" hidden="1" x14ac:dyDescent="0.3">
      <c r="B44" s="40" t="s">
        <v>79</v>
      </c>
      <c r="C44" s="42" t="s">
        <v>45</v>
      </c>
      <c r="D44" s="41">
        <v>0.95399999999999996</v>
      </c>
    </row>
    <row r="45" spans="2:4" hidden="1" x14ac:dyDescent="0.3">
      <c r="B45" s="40" t="s">
        <v>80</v>
      </c>
      <c r="C45" s="40" t="s">
        <v>40</v>
      </c>
      <c r="D45" s="41">
        <v>0.99299999999999999</v>
      </c>
    </row>
    <row r="46" spans="2:4" hidden="1" x14ac:dyDescent="0.3">
      <c r="B46" s="40" t="s">
        <v>81</v>
      </c>
      <c r="C46" s="42" t="s">
        <v>36</v>
      </c>
      <c r="D46" s="41">
        <v>0.94899999999999995</v>
      </c>
    </row>
    <row r="47" spans="2:4" hidden="1" x14ac:dyDescent="0.3">
      <c r="B47" s="40" t="s">
        <v>82</v>
      </c>
      <c r="C47" s="42" t="s">
        <v>45</v>
      </c>
      <c r="D47" s="41">
        <v>0.95399999999999996</v>
      </c>
    </row>
    <row r="48" spans="2:4" hidden="1" x14ac:dyDescent="0.3">
      <c r="B48" s="40" t="s">
        <v>83</v>
      </c>
      <c r="C48" s="42" t="s">
        <v>36</v>
      </c>
      <c r="D48" s="41">
        <v>0.94899999999999995</v>
      </c>
    </row>
    <row r="49" spans="2:4" hidden="1" x14ac:dyDescent="0.3">
      <c r="B49" s="40" t="s">
        <v>84</v>
      </c>
      <c r="C49" s="40" t="s">
        <v>40</v>
      </c>
      <c r="D49" s="41">
        <v>0.99299999999999999</v>
      </c>
    </row>
    <row r="50" spans="2:4" hidden="1" x14ac:dyDescent="0.3">
      <c r="B50" s="40" t="s">
        <v>85</v>
      </c>
      <c r="C50" s="42" t="s">
        <v>38</v>
      </c>
      <c r="D50" s="41">
        <v>1.022</v>
      </c>
    </row>
    <row r="51" spans="2:4" hidden="1" x14ac:dyDescent="0.3">
      <c r="B51" s="40" t="s">
        <v>86</v>
      </c>
      <c r="C51" s="42" t="s">
        <v>45</v>
      </c>
      <c r="D51" s="41">
        <v>0.95399999999999996</v>
      </c>
    </row>
    <row r="52" spans="2:4" hidden="1" x14ac:dyDescent="0.3">
      <c r="B52" s="40" t="s">
        <v>87</v>
      </c>
      <c r="C52" s="42" t="s">
        <v>45</v>
      </c>
      <c r="D52" s="41">
        <v>0.95399999999999996</v>
      </c>
    </row>
    <row r="53" spans="2:4" hidden="1" x14ac:dyDescent="0.3">
      <c r="B53" s="40" t="s">
        <v>88</v>
      </c>
      <c r="C53" s="42" t="s">
        <v>45</v>
      </c>
      <c r="D53" s="41">
        <v>0.95399999999999996</v>
      </c>
    </row>
    <row r="54" spans="2:4" hidden="1" x14ac:dyDescent="0.3">
      <c r="B54" s="40" t="s">
        <v>89</v>
      </c>
      <c r="C54" s="40" t="s">
        <v>40</v>
      </c>
      <c r="D54" s="41">
        <v>0.99299999999999999</v>
      </c>
    </row>
    <row r="55" spans="2:4" hidden="1" x14ac:dyDescent="0.3">
      <c r="B55" s="40" t="s">
        <v>90</v>
      </c>
      <c r="C55" s="40" t="s">
        <v>40</v>
      </c>
      <c r="D55" s="41">
        <v>0.99299999999999999</v>
      </c>
    </row>
    <row r="56" spans="2:4" hidden="1" x14ac:dyDescent="0.3">
      <c r="B56" s="40" t="s">
        <v>91</v>
      </c>
      <c r="C56" s="42" t="s">
        <v>49</v>
      </c>
      <c r="D56" s="41">
        <v>0.95299999999999996</v>
      </c>
    </row>
    <row r="57" spans="2:4" hidden="1" x14ac:dyDescent="0.3">
      <c r="B57" s="40" t="s">
        <v>92</v>
      </c>
      <c r="C57" s="42" t="s">
        <v>45</v>
      </c>
      <c r="D57" s="41">
        <v>0.95399999999999996</v>
      </c>
    </row>
    <row r="58" spans="2:4" hidden="1" x14ac:dyDescent="0.3">
      <c r="B58" s="40" t="s">
        <v>93</v>
      </c>
      <c r="C58" s="42" t="s">
        <v>38</v>
      </c>
      <c r="D58" s="41">
        <v>1.022</v>
      </c>
    </row>
    <row r="59" spans="2:4" hidden="1" x14ac:dyDescent="0.3">
      <c r="B59" s="40" t="s">
        <v>94</v>
      </c>
      <c r="C59" s="40" t="s">
        <v>40</v>
      </c>
      <c r="D59" s="41">
        <v>0.99299999999999999</v>
      </c>
    </row>
    <row r="60" spans="2:4" hidden="1" x14ac:dyDescent="0.3">
      <c r="B60" s="40" t="s">
        <v>95</v>
      </c>
      <c r="C60" s="42" t="s">
        <v>49</v>
      </c>
      <c r="D60" s="41">
        <v>0.95299999999999996</v>
      </c>
    </row>
    <row r="61" spans="2:4" hidden="1" x14ac:dyDescent="0.3">
      <c r="B61" s="40" t="s">
        <v>96</v>
      </c>
      <c r="C61" s="42" t="s">
        <v>45</v>
      </c>
      <c r="D61" s="41">
        <v>0.95399999999999996</v>
      </c>
    </row>
    <row r="62" spans="2:4" hidden="1" x14ac:dyDescent="0.3">
      <c r="B62" s="40" t="s">
        <v>97</v>
      </c>
      <c r="C62" s="42" t="s">
        <v>47</v>
      </c>
      <c r="D62" s="41">
        <v>1.0580000000000001</v>
      </c>
    </row>
    <row r="63" spans="2:4" hidden="1" x14ac:dyDescent="0.3">
      <c r="B63" s="40" t="s">
        <v>98</v>
      </c>
      <c r="C63" s="42" t="s">
        <v>45</v>
      </c>
      <c r="D63" s="41">
        <v>0.95399999999999996</v>
      </c>
    </row>
    <row r="64" spans="2:4" hidden="1" x14ac:dyDescent="0.3">
      <c r="B64" s="40" t="s">
        <v>99</v>
      </c>
      <c r="C64" s="40" t="s">
        <v>40</v>
      </c>
      <c r="D64" s="41">
        <v>0.99299999999999999</v>
      </c>
    </row>
    <row r="65" spans="2:4" hidden="1" x14ac:dyDescent="0.3">
      <c r="B65" s="40" t="s">
        <v>100</v>
      </c>
      <c r="C65" s="42" t="s">
        <v>64</v>
      </c>
      <c r="D65" s="41">
        <v>1.02</v>
      </c>
    </row>
    <row r="66" spans="2:4" hidden="1" x14ac:dyDescent="0.3">
      <c r="B66" s="40" t="s">
        <v>101</v>
      </c>
      <c r="C66" s="40" t="s">
        <v>40</v>
      </c>
      <c r="D66" s="41">
        <v>0.99299999999999999</v>
      </c>
    </row>
    <row r="67" spans="2:4" hidden="1" x14ac:dyDescent="0.3">
      <c r="B67" s="40" t="s">
        <v>102</v>
      </c>
      <c r="C67" s="40" t="s">
        <v>40</v>
      </c>
      <c r="D67" s="41">
        <v>0.99299999999999999</v>
      </c>
    </row>
    <row r="68" spans="2:4" hidden="1" x14ac:dyDescent="0.3">
      <c r="B68" s="40" t="s">
        <v>103</v>
      </c>
      <c r="C68" s="42" t="s">
        <v>36</v>
      </c>
      <c r="D68" s="41">
        <v>0.94899999999999995</v>
      </c>
    </row>
    <row r="69" spans="2:4" hidden="1" x14ac:dyDescent="0.3">
      <c r="B69" s="40" t="s">
        <v>104</v>
      </c>
      <c r="C69" s="42" t="s">
        <v>45</v>
      </c>
      <c r="D69" s="41">
        <v>0.95399999999999996</v>
      </c>
    </row>
    <row r="70" spans="2:4" hidden="1" x14ac:dyDescent="0.3">
      <c r="B70" s="40" t="s">
        <v>105</v>
      </c>
      <c r="C70" s="42" t="s">
        <v>106</v>
      </c>
      <c r="D70" s="41">
        <v>0.96199999999999997</v>
      </c>
    </row>
    <row r="71" spans="2:4" hidden="1" x14ac:dyDescent="0.3">
      <c r="B71" s="40" t="s">
        <v>107</v>
      </c>
      <c r="C71" s="40" t="s">
        <v>40</v>
      </c>
      <c r="D71" s="41">
        <v>0.99299999999999999</v>
      </c>
    </row>
    <row r="72" spans="2:4" hidden="1" x14ac:dyDescent="0.3">
      <c r="B72" s="40" t="s">
        <v>108</v>
      </c>
      <c r="C72" s="40" t="s">
        <v>38</v>
      </c>
      <c r="D72" s="41">
        <v>1.022</v>
      </c>
    </row>
    <row r="73" spans="2:4" hidden="1" x14ac:dyDescent="0.3">
      <c r="B73" s="40" t="s">
        <v>109</v>
      </c>
      <c r="C73" s="40" t="s">
        <v>40</v>
      </c>
      <c r="D73" s="41">
        <v>0.99299999999999999</v>
      </c>
    </row>
    <row r="74" spans="2:4" hidden="1" x14ac:dyDescent="0.3">
      <c r="B74" s="40" t="s">
        <v>110</v>
      </c>
      <c r="C74" s="42" t="s">
        <v>45</v>
      </c>
      <c r="D74" s="41">
        <v>0.95399999999999996</v>
      </c>
    </row>
    <row r="75" spans="2:4" hidden="1" x14ac:dyDescent="0.3">
      <c r="B75" s="40" t="s">
        <v>111</v>
      </c>
      <c r="C75" s="42" t="s">
        <v>45</v>
      </c>
      <c r="D75" s="41">
        <v>0.95399999999999996</v>
      </c>
    </row>
    <row r="76" spans="2:4" hidden="1" x14ac:dyDescent="0.3">
      <c r="B76" s="40" t="s">
        <v>112</v>
      </c>
      <c r="C76" s="42" t="s">
        <v>49</v>
      </c>
      <c r="D76" s="41">
        <v>0.95299999999999996</v>
      </c>
    </row>
    <row r="77" spans="2:4" hidden="1" x14ac:dyDescent="0.3">
      <c r="B77" s="40" t="s">
        <v>113</v>
      </c>
      <c r="C77" s="42" t="s">
        <v>45</v>
      </c>
      <c r="D77" s="41">
        <v>0.95399999999999996</v>
      </c>
    </row>
    <row r="78" spans="2:4" hidden="1" x14ac:dyDescent="0.3">
      <c r="B78" s="40" t="s">
        <v>114</v>
      </c>
      <c r="C78" s="40" t="s">
        <v>40</v>
      </c>
      <c r="D78" s="41">
        <v>0.99299999999999999</v>
      </c>
    </row>
    <row r="79" spans="2:4" hidden="1" x14ac:dyDescent="0.3">
      <c r="B79" s="40" t="s">
        <v>115</v>
      </c>
      <c r="C79" s="42" t="s">
        <v>51</v>
      </c>
      <c r="D79" s="41">
        <v>0.94099999999999995</v>
      </c>
    </row>
    <row r="80" spans="2:4" hidden="1" x14ac:dyDescent="0.3">
      <c r="B80" s="40" t="s">
        <v>116</v>
      </c>
      <c r="C80" s="40" t="s">
        <v>38</v>
      </c>
      <c r="D80" s="41">
        <v>1.022</v>
      </c>
    </row>
    <row r="81" spans="2:4" hidden="1" x14ac:dyDescent="0.3">
      <c r="B81" s="40" t="s">
        <v>117</v>
      </c>
      <c r="C81" s="42" t="s">
        <v>38</v>
      </c>
      <c r="D81" s="41">
        <v>1.022</v>
      </c>
    </row>
    <row r="82" spans="2:4" hidden="1" x14ac:dyDescent="0.3">
      <c r="B82" s="40" t="s">
        <v>118</v>
      </c>
      <c r="C82" s="42" t="s">
        <v>38</v>
      </c>
      <c r="D82" s="41">
        <v>1.022</v>
      </c>
    </row>
    <row r="83" spans="2:4" hidden="1" x14ac:dyDescent="0.3">
      <c r="B83" s="40" t="s">
        <v>119</v>
      </c>
      <c r="C83" s="42" t="s">
        <v>43</v>
      </c>
      <c r="D83" s="41">
        <v>0.92200000000000004</v>
      </c>
    </row>
    <row r="84" spans="2:4" hidden="1" x14ac:dyDescent="0.3">
      <c r="B84" s="40" t="s">
        <v>120</v>
      </c>
      <c r="C84" s="42" t="s">
        <v>49</v>
      </c>
      <c r="D84" s="41">
        <v>0.95299999999999996</v>
      </c>
    </row>
    <row r="85" spans="2:4" hidden="1" x14ac:dyDescent="0.3">
      <c r="B85" s="40" t="s">
        <v>121</v>
      </c>
      <c r="C85" s="40" t="s">
        <v>40</v>
      </c>
      <c r="D85" s="41">
        <v>0.99299999999999999</v>
      </c>
    </row>
    <row r="86" spans="2:4" hidden="1" x14ac:dyDescent="0.3">
      <c r="B86" s="40" t="s">
        <v>122</v>
      </c>
      <c r="C86" s="42" t="s">
        <v>45</v>
      </c>
      <c r="D86" s="41">
        <v>0.95399999999999996</v>
      </c>
    </row>
    <row r="87" spans="2:4" hidden="1" x14ac:dyDescent="0.3">
      <c r="B87" s="40" t="s">
        <v>123</v>
      </c>
      <c r="C87" s="40" t="s">
        <v>40</v>
      </c>
      <c r="D87" s="41">
        <v>0.99299999999999999</v>
      </c>
    </row>
    <row r="88" spans="2:4" hidden="1" x14ac:dyDescent="0.3">
      <c r="B88" s="40" t="s">
        <v>124</v>
      </c>
      <c r="C88" s="40" t="s">
        <v>40</v>
      </c>
      <c r="D88" s="41">
        <v>0.99299999999999999</v>
      </c>
    </row>
    <row r="89" spans="2:4" hidden="1" x14ac:dyDescent="0.3">
      <c r="B89" s="40" t="s">
        <v>125</v>
      </c>
      <c r="C89" s="42" t="s">
        <v>64</v>
      </c>
      <c r="D89" s="41">
        <v>1.02</v>
      </c>
    </row>
    <row r="90" spans="2:4" hidden="1" x14ac:dyDescent="0.3">
      <c r="B90" s="40" t="s">
        <v>126</v>
      </c>
      <c r="C90" s="40" t="s">
        <v>40</v>
      </c>
      <c r="D90" s="41">
        <v>0.99299999999999999</v>
      </c>
    </row>
    <row r="91" spans="2:4" hidden="1" x14ac:dyDescent="0.3">
      <c r="B91" s="40" t="s">
        <v>127</v>
      </c>
      <c r="C91" s="42" t="s">
        <v>49</v>
      </c>
      <c r="D91" s="41">
        <v>0.95299999999999996</v>
      </c>
    </row>
    <row r="92" spans="2:4" hidden="1" x14ac:dyDescent="0.3">
      <c r="B92" s="40" t="s">
        <v>128</v>
      </c>
      <c r="C92" s="40" t="s">
        <v>38</v>
      </c>
      <c r="D92" s="41">
        <v>1.022</v>
      </c>
    </row>
    <row r="93" spans="2:4" hidden="1" x14ac:dyDescent="0.3">
      <c r="B93" s="40" t="s">
        <v>129</v>
      </c>
      <c r="C93" s="42" t="s">
        <v>49</v>
      </c>
      <c r="D93" s="41">
        <v>0.95299999999999996</v>
      </c>
    </row>
    <row r="94" spans="2:4" hidden="1" x14ac:dyDescent="0.3">
      <c r="B94" s="40" t="s">
        <v>130</v>
      </c>
      <c r="C94" s="40" t="s">
        <v>40</v>
      </c>
      <c r="D94" s="41">
        <v>0.99299999999999999</v>
      </c>
    </row>
    <row r="95" spans="2:4" hidden="1" x14ac:dyDescent="0.3">
      <c r="B95" s="40" t="s">
        <v>131</v>
      </c>
      <c r="C95" s="42" t="s">
        <v>49</v>
      </c>
      <c r="D95" s="41">
        <v>0.95299999999999996</v>
      </c>
    </row>
    <row r="96" spans="2:4" hidden="1" x14ac:dyDescent="0.3">
      <c r="B96" s="43" t="s">
        <v>132</v>
      </c>
      <c r="C96" s="44" t="s">
        <v>38</v>
      </c>
      <c r="D96" s="45">
        <v>1.022</v>
      </c>
    </row>
    <row r="97" spans="2:6" hidden="1" x14ac:dyDescent="0.3">
      <c r="B97" s="46" t="s">
        <v>133</v>
      </c>
      <c r="C97" s="47" t="s">
        <v>45</v>
      </c>
      <c r="D97" s="48">
        <v>0.95399999999999996</v>
      </c>
    </row>
    <row r="98" spans="2:6" hidden="1" x14ac:dyDescent="0.3">
      <c r="B98" s="49" t="s">
        <v>134</v>
      </c>
      <c r="C98" s="49" t="s">
        <v>40</v>
      </c>
      <c r="D98" s="48">
        <v>0.99299999999999999</v>
      </c>
      <c r="F98" s="34"/>
    </row>
    <row r="99" spans="2:6" hidden="1" x14ac:dyDescent="0.3">
      <c r="B99" s="49" t="s">
        <v>135</v>
      </c>
      <c r="C99" s="49" t="s">
        <v>40</v>
      </c>
      <c r="D99" s="48">
        <v>0.99299999999999999</v>
      </c>
      <c r="F99" s="34"/>
    </row>
    <row r="100" spans="2:6" hidden="1" x14ac:dyDescent="0.3">
      <c r="B100" s="49" t="s">
        <v>136</v>
      </c>
      <c r="C100" s="49" t="s">
        <v>45</v>
      </c>
      <c r="D100" s="48">
        <v>0.95399999999999996</v>
      </c>
      <c r="F100" s="34"/>
    </row>
    <row r="101" spans="2:6" hidden="1" x14ac:dyDescent="0.3">
      <c r="B101" s="49" t="s">
        <v>137</v>
      </c>
      <c r="C101" s="49" t="s">
        <v>38</v>
      </c>
      <c r="D101" s="48">
        <v>1.022</v>
      </c>
      <c r="F101" s="34"/>
    </row>
    <row r="102" spans="2:6" hidden="1" x14ac:dyDescent="0.3">
      <c r="B102" s="49" t="s">
        <v>138</v>
      </c>
      <c r="C102" s="49" t="s">
        <v>45</v>
      </c>
      <c r="D102" s="48">
        <v>0.95399999999999996</v>
      </c>
      <c r="F102" s="34"/>
    </row>
    <row r="103" spans="2:6" hidden="1" x14ac:dyDescent="0.3">
      <c r="B103" s="49" t="s">
        <v>139</v>
      </c>
      <c r="C103" s="49" t="s">
        <v>38</v>
      </c>
      <c r="D103" s="48">
        <v>1.022</v>
      </c>
      <c r="F103" s="34"/>
    </row>
    <row r="104" spans="2:6" hidden="1" x14ac:dyDescent="0.3">
      <c r="B104" s="49" t="s">
        <v>140</v>
      </c>
      <c r="C104" s="49" t="s">
        <v>36</v>
      </c>
      <c r="D104" s="48">
        <v>0.94899999999999995</v>
      </c>
      <c r="F104" s="34"/>
    </row>
    <row r="105" spans="2:6" hidden="1" x14ac:dyDescent="0.3">
      <c r="B105" s="49" t="s">
        <v>141</v>
      </c>
      <c r="C105" s="49" t="s">
        <v>51</v>
      </c>
      <c r="D105" s="48">
        <v>0.94099999999999995</v>
      </c>
      <c r="F105" s="34"/>
    </row>
    <row r="106" spans="2:6" hidden="1" x14ac:dyDescent="0.3">
      <c r="B106" s="49" t="s">
        <v>142</v>
      </c>
      <c r="C106" s="49" t="s">
        <v>40</v>
      </c>
      <c r="D106" s="49">
        <v>0.99299999999999999</v>
      </c>
      <c r="F106" s="34"/>
    </row>
    <row r="107" spans="2:6" hidden="1" x14ac:dyDescent="0.3">
      <c r="B107" s="49" t="s">
        <v>143</v>
      </c>
      <c r="C107" s="49" t="s">
        <v>36</v>
      </c>
      <c r="D107" s="48">
        <v>0.94899999999999995</v>
      </c>
      <c r="F107" s="34"/>
    </row>
    <row r="108" spans="2:6" hidden="1" x14ac:dyDescent="0.3">
      <c r="B108" s="49" t="s">
        <v>144</v>
      </c>
      <c r="C108" s="49" t="s">
        <v>49</v>
      </c>
      <c r="D108" s="48">
        <v>0.95299999999999996</v>
      </c>
      <c r="F108" s="34"/>
    </row>
    <row r="109" spans="2:6" x14ac:dyDescent="0.3">
      <c r="F109" s="34"/>
    </row>
  </sheetData>
  <mergeCells count="2">
    <mergeCell ref="B4:D4"/>
    <mergeCell ref="B5:D5"/>
  </mergeCells>
  <dataValidations count="1">
    <dataValidation type="list" allowBlank="1" showInputMessage="1" showErrorMessage="1" prompt="Select the County of Residence to determine the Regional Variance Factor for this service." sqref="B4:D4" xr:uid="{FAFE348E-76D9-4D39-8EE0-58D9955E0A0F}">
      <formula1>$B$10:$B$108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6A361-5F5E-4124-A389-C2CC7A56E6AF}">
  <dimension ref="A1:H44"/>
  <sheetViews>
    <sheetView workbookViewId="0">
      <selection activeCell="B35" sqref="B35"/>
    </sheetView>
  </sheetViews>
  <sheetFormatPr defaultRowHeight="14.4" x14ac:dyDescent="0.3"/>
  <cols>
    <col min="1" max="1" width="49.109375" customWidth="1"/>
    <col min="2" max="2" width="24.44140625" customWidth="1"/>
    <col min="3" max="3" width="15.21875" customWidth="1"/>
    <col min="4" max="4" width="22.88671875" customWidth="1"/>
    <col min="5" max="7" width="8.88671875" customWidth="1"/>
  </cols>
  <sheetData>
    <row r="1" spans="1:8" ht="15.6" x14ac:dyDescent="0.3">
      <c r="A1" s="50" t="s">
        <v>145</v>
      </c>
      <c r="B1" s="4"/>
      <c r="C1" s="4"/>
      <c r="D1" s="2"/>
      <c r="E1" s="51"/>
      <c r="F1" s="51"/>
      <c r="G1" s="51"/>
      <c r="H1" s="31"/>
    </row>
    <row r="2" spans="1:8" x14ac:dyDescent="0.3">
      <c r="A2" s="2"/>
      <c r="B2" s="2"/>
      <c r="C2" s="2"/>
      <c r="D2" s="2"/>
      <c r="E2" s="51"/>
      <c r="F2" s="51"/>
      <c r="G2" s="51"/>
      <c r="H2" s="31"/>
    </row>
    <row r="3" spans="1:8" x14ac:dyDescent="0.3">
      <c r="A3" s="8" t="s">
        <v>146</v>
      </c>
      <c r="B3" s="2"/>
      <c r="C3" s="2"/>
      <c r="D3" s="8" t="s">
        <v>147</v>
      </c>
      <c r="E3" s="51"/>
      <c r="F3" s="51"/>
      <c r="G3" s="51"/>
      <c r="H3" s="31"/>
    </row>
    <row r="4" spans="1:8" x14ac:dyDescent="0.3">
      <c r="A4" s="52" t="s">
        <v>179</v>
      </c>
      <c r="B4" s="7">
        <f>'Direct Staffing'!C31</f>
        <v>22.719411610000002</v>
      </c>
      <c r="C4" s="4"/>
      <c r="D4" s="53">
        <f>B4</f>
        <v>22.719411610000002</v>
      </c>
      <c r="E4" s="51"/>
      <c r="F4" s="51"/>
      <c r="G4" s="51"/>
      <c r="H4" s="31"/>
    </row>
    <row r="5" spans="1:8" x14ac:dyDescent="0.3">
      <c r="A5" s="52" t="s">
        <v>180</v>
      </c>
      <c r="B5" s="7">
        <f>'Direct Staffing'!C32</f>
        <v>24.819797519999998</v>
      </c>
      <c r="C5" s="4"/>
      <c r="D5" s="53">
        <f>B5</f>
        <v>24.819797519999998</v>
      </c>
      <c r="E5" s="51"/>
      <c r="F5" s="51"/>
      <c r="G5" s="51"/>
      <c r="H5" s="31"/>
    </row>
    <row r="6" spans="1:8" x14ac:dyDescent="0.3">
      <c r="A6" s="52" t="s">
        <v>181</v>
      </c>
      <c r="B6" s="7">
        <f>B4/4</f>
        <v>5.6798529025000004</v>
      </c>
      <c r="C6" s="4"/>
      <c r="D6" s="54">
        <f>B6</f>
        <v>5.6798529025000004</v>
      </c>
      <c r="E6" s="51"/>
      <c r="F6" s="51"/>
      <c r="G6" s="51"/>
      <c r="H6" s="31"/>
    </row>
    <row r="7" spans="1:8" x14ac:dyDescent="0.3">
      <c r="A7" s="52" t="s">
        <v>182</v>
      </c>
      <c r="B7" s="7">
        <f>B5/4</f>
        <v>6.2049493799999995</v>
      </c>
      <c r="C7" s="4"/>
      <c r="D7" s="54">
        <f>B7</f>
        <v>6.2049493799999995</v>
      </c>
      <c r="E7" s="51"/>
      <c r="F7" s="51"/>
      <c r="G7" s="51"/>
      <c r="H7" s="31"/>
    </row>
    <row r="8" spans="1:8" x14ac:dyDescent="0.3">
      <c r="A8" s="2"/>
      <c r="B8" s="2"/>
      <c r="C8" s="2"/>
      <c r="D8" s="2"/>
      <c r="E8" s="51"/>
      <c r="F8" s="51"/>
      <c r="G8" s="51"/>
      <c r="H8" s="31"/>
    </row>
    <row r="9" spans="1:8" x14ac:dyDescent="0.3">
      <c r="A9" s="8" t="s">
        <v>148</v>
      </c>
      <c r="B9" s="2"/>
      <c r="C9" s="2"/>
      <c r="D9" s="2"/>
      <c r="E9" s="51"/>
      <c r="F9" s="51"/>
      <c r="G9" s="51"/>
      <c r="H9" s="31"/>
    </row>
    <row r="10" spans="1:8" x14ac:dyDescent="0.3">
      <c r="A10" s="52" t="s">
        <v>184</v>
      </c>
      <c r="B10" s="102">
        <v>0.155</v>
      </c>
      <c r="C10" s="4"/>
      <c r="D10" s="54">
        <f>B10*D6</f>
        <v>0.88037719988750007</v>
      </c>
      <c r="E10" s="51"/>
      <c r="F10" s="51"/>
      <c r="G10" s="51"/>
      <c r="H10" s="31"/>
    </row>
    <row r="11" spans="1:8" x14ac:dyDescent="0.3">
      <c r="A11" s="52" t="s">
        <v>183</v>
      </c>
      <c r="B11" s="103"/>
      <c r="C11" s="4"/>
      <c r="D11" s="54">
        <f>B10*D7</f>
        <v>0.96176715389999989</v>
      </c>
      <c r="E11" s="51"/>
      <c r="F11" s="51"/>
      <c r="G11" s="51"/>
      <c r="H11" s="31"/>
    </row>
    <row r="12" spans="1:8" x14ac:dyDescent="0.3">
      <c r="A12" s="2"/>
      <c r="B12" s="2"/>
      <c r="C12" s="2"/>
      <c r="D12" s="2"/>
      <c r="E12" s="51"/>
      <c r="F12" s="51"/>
      <c r="G12" s="51"/>
      <c r="H12" s="31"/>
    </row>
    <row r="13" spans="1:8" x14ac:dyDescent="0.3">
      <c r="A13" s="8" t="s">
        <v>149</v>
      </c>
      <c r="B13" s="2"/>
      <c r="C13" s="2"/>
      <c r="D13" s="2"/>
      <c r="E13" s="51"/>
      <c r="F13" s="51"/>
      <c r="G13" s="51"/>
      <c r="H13" s="31"/>
    </row>
    <row r="14" spans="1:8" x14ac:dyDescent="0.3">
      <c r="A14" s="52" t="s">
        <v>185</v>
      </c>
      <c r="B14" s="104">
        <v>0.23599999999999999</v>
      </c>
      <c r="C14" s="54"/>
      <c r="D14" s="54">
        <f>B14*(D6+D10)</f>
        <v>1.54821430416345</v>
      </c>
      <c r="E14" s="51"/>
      <c r="F14" s="51"/>
      <c r="G14" s="51"/>
      <c r="H14" s="31"/>
    </row>
    <row r="15" spans="1:8" x14ac:dyDescent="0.3">
      <c r="A15" s="52" t="s">
        <v>186</v>
      </c>
      <c r="B15" s="105"/>
      <c r="C15" s="54"/>
      <c r="D15" s="54">
        <f>B14*(D7+D11)</f>
        <v>1.6913451020003996</v>
      </c>
      <c r="E15" s="51"/>
      <c r="F15" s="51"/>
      <c r="G15" s="51"/>
      <c r="H15" s="31"/>
    </row>
    <row r="16" spans="1:8" x14ac:dyDescent="0.3">
      <c r="A16" s="2"/>
      <c r="B16" s="2"/>
      <c r="C16" s="2"/>
      <c r="D16" s="2"/>
      <c r="E16" s="51"/>
      <c r="F16" s="51"/>
      <c r="G16" s="51"/>
      <c r="H16" s="31"/>
    </row>
    <row r="17" spans="1:8" x14ac:dyDescent="0.3">
      <c r="A17" s="8" t="s">
        <v>150</v>
      </c>
      <c r="B17" s="2"/>
      <c r="C17" s="2"/>
      <c r="D17" s="2"/>
      <c r="E17" s="51"/>
      <c r="F17" s="51"/>
      <c r="G17" s="51"/>
      <c r="H17" s="31"/>
    </row>
    <row r="18" spans="1:8" x14ac:dyDescent="0.3">
      <c r="A18" s="55" t="s">
        <v>187</v>
      </c>
      <c r="B18" s="106">
        <v>4.7E-2</v>
      </c>
      <c r="C18" s="4"/>
      <c r="D18" s="56">
        <f>(D6+D10+D14)*B18</f>
        <v>0.38109688710789463</v>
      </c>
      <c r="E18" s="51"/>
      <c r="F18" s="51"/>
      <c r="G18" s="51"/>
      <c r="H18" s="31"/>
    </row>
    <row r="19" spans="1:8" x14ac:dyDescent="0.3">
      <c r="A19" s="55" t="s">
        <v>188</v>
      </c>
      <c r="B19" s="107"/>
      <c r="C19" s="4"/>
      <c r="D19" s="56">
        <f>(D7+D11+D15)*B18</f>
        <v>0.41632889688731872</v>
      </c>
      <c r="E19" s="51"/>
      <c r="F19" s="51"/>
      <c r="G19" s="51"/>
      <c r="H19" s="31"/>
    </row>
    <row r="20" spans="1:8" x14ac:dyDescent="0.3">
      <c r="A20" s="2"/>
      <c r="B20" s="2"/>
      <c r="C20" s="2"/>
      <c r="D20" s="2"/>
      <c r="E20" s="51"/>
      <c r="F20" s="51"/>
      <c r="G20" s="51"/>
      <c r="H20" s="31"/>
    </row>
    <row r="21" spans="1:8" x14ac:dyDescent="0.3">
      <c r="A21" s="8" t="s">
        <v>151</v>
      </c>
      <c r="B21" s="2"/>
      <c r="C21" s="2"/>
      <c r="D21" s="2"/>
      <c r="E21" s="51"/>
      <c r="F21" s="51"/>
      <c r="G21" s="51"/>
      <c r="H21" s="31"/>
    </row>
    <row r="22" spans="1:8" x14ac:dyDescent="0.3">
      <c r="A22" s="52" t="s">
        <v>189</v>
      </c>
      <c r="B22" s="108">
        <v>0.23250000000000001</v>
      </c>
      <c r="C22" s="54"/>
      <c r="D22" s="54">
        <f>E22-(D6+D14+D10+D18)</f>
        <v>2.5717502941702701</v>
      </c>
      <c r="E22" s="53">
        <f>(D6+D14+D10+D18)/(1-B22)</f>
        <v>11.061291587829114</v>
      </c>
      <c r="F22" s="51"/>
      <c r="G22" s="51"/>
      <c r="H22" s="31"/>
    </row>
    <row r="23" spans="1:8" x14ac:dyDescent="0.3">
      <c r="A23" s="52" t="s">
        <v>190</v>
      </c>
      <c r="B23" s="109"/>
      <c r="C23" s="54"/>
      <c r="D23" s="54">
        <f>E23-(D7+D15+D11+D19)</f>
        <v>2.8095059268705462</v>
      </c>
      <c r="E23" s="53">
        <f>(D7+D15+D11+D19)/(1-B22)</f>
        <v>12.083896459658263</v>
      </c>
      <c r="F23" s="51"/>
      <c r="G23" s="51"/>
      <c r="H23" s="31"/>
    </row>
    <row r="24" spans="1:8" x14ac:dyDescent="0.3">
      <c r="A24" s="31"/>
      <c r="B24" s="57"/>
      <c r="C24" s="54"/>
      <c r="D24" s="54"/>
      <c r="E24" s="51"/>
      <c r="F24" s="51"/>
      <c r="G24" s="51"/>
      <c r="H24" s="31"/>
    </row>
    <row r="25" spans="1:8" x14ac:dyDescent="0.3">
      <c r="A25" s="58" t="s">
        <v>152</v>
      </c>
      <c r="B25" s="59"/>
      <c r="C25" s="60"/>
      <c r="D25" s="60"/>
      <c r="E25" s="51"/>
      <c r="F25" s="51"/>
      <c r="G25" s="61"/>
      <c r="H25" s="62"/>
    </row>
    <row r="26" spans="1:8" x14ac:dyDescent="0.3">
      <c r="A26" s="63" t="s">
        <v>191</v>
      </c>
      <c r="B26" s="110" t="str">
        <f>'Regional Variance Factor'!B7</f>
        <v>-</v>
      </c>
      <c r="C26" s="61"/>
      <c r="D26" s="68" t="str">
        <f>IF((B26&lt;&gt;"-"),((E22*B26)-E22),"Select County")</f>
        <v>Select County</v>
      </c>
      <c r="E26" s="31"/>
      <c r="F26" s="31"/>
      <c r="G26" s="69"/>
      <c r="H26" s="70"/>
    </row>
    <row r="27" spans="1:8" x14ac:dyDescent="0.3">
      <c r="A27" s="63" t="s">
        <v>192</v>
      </c>
      <c r="B27" s="111"/>
      <c r="C27" s="61"/>
      <c r="D27" s="68" t="e">
        <f>IF((B27&lt;&gt;"-"),((E23*B26)-E23),"Select County")</f>
        <v>#VALUE!</v>
      </c>
      <c r="E27" s="31"/>
      <c r="F27" s="31"/>
      <c r="G27" s="69"/>
      <c r="H27" s="70"/>
    </row>
    <row r="28" spans="1:8" x14ac:dyDescent="0.3">
      <c r="A28" s="2"/>
      <c r="B28" s="2"/>
      <c r="C28" s="2"/>
      <c r="D28" s="31"/>
      <c r="E28" s="31"/>
      <c r="F28" s="31"/>
      <c r="G28" s="31"/>
      <c r="H28" s="31"/>
    </row>
    <row r="29" spans="1:8" x14ac:dyDescent="0.3">
      <c r="A29" s="64" t="s">
        <v>153</v>
      </c>
      <c r="B29" s="55"/>
      <c r="C29" s="31"/>
      <c r="D29" s="65" t="str">
        <f>IF((B26&lt;&gt;"-"),E22+D26,"Select County")</f>
        <v>Select County</v>
      </c>
      <c r="E29" s="51" t="s">
        <v>154</v>
      </c>
      <c r="F29" s="51">
        <f>IF('Direct Staffing'!C35='Direct Staffing'!I36,2,1)</f>
        <v>1</v>
      </c>
      <c r="G29" s="31"/>
      <c r="H29" s="31"/>
    </row>
    <row r="30" spans="1:8" x14ac:dyDescent="0.3">
      <c r="A30" s="24" t="s">
        <v>153</v>
      </c>
      <c r="B30" s="66" t="str">
        <f>'Direct Staffing'!C35</f>
        <v>Face to Face 1:1</v>
      </c>
      <c r="C30" s="2"/>
      <c r="D30" s="65" t="str">
        <f>IF((B26&lt;&gt;"-"),E23+D27,"Select County")</f>
        <v>Select County</v>
      </c>
      <c r="E30" s="53" t="e">
        <f>D29/F29</f>
        <v>#VALUE!</v>
      </c>
      <c r="F30" s="51"/>
      <c r="G30" s="31"/>
      <c r="H30" s="31"/>
    </row>
    <row r="31" spans="1:8" hidden="1" x14ac:dyDescent="0.3">
      <c r="A31" s="2"/>
      <c r="B31" s="2"/>
      <c r="C31" s="2"/>
      <c r="D31" s="31"/>
      <c r="E31" s="53" t="e">
        <f>D30/F29</f>
        <v>#VALUE!</v>
      </c>
      <c r="F31" s="51"/>
      <c r="G31" s="31"/>
      <c r="H31" s="31"/>
    </row>
    <row r="32" spans="1:8" hidden="1" x14ac:dyDescent="0.3">
      <c r="A32" s="64" t="s">
        <v>155</v>
      </c>
      <c r="B32" s="67" t="str">
        <f>IF((B26&lt;&gt;"-"),E34-E30,"-")</f>
        <v>-</v>
      </c>
      <c r="C32" s="2"/>
      <c r="D32" s="31" t="s">
        <v>156</v>
      </c>
      <c r="E32" s="53" t="e">
        <f>(E30*0.01)+E30</f>
        <v>#VALUE!</v>
      </c>
      <c r="F32" s="51"/>
      <c r="G32" s="31"/>
      <c r="H32" s="31"/>
    </row>
    <row r="33" spans="1:8" x14ac:dyDescent="0.3">
      <c r="A33" s="2"/>
      <c r="B33" s="2"/>
      <c r="C33" s="2"/>
      <c r="D33" s="51" t="s">
        <v>157</v>
      </c>
      <c r="E33" s="53" t="e">
        <f>(E32*0.05)+E32</f>
        <v>#VALUE!</v>
      </c>
      <c r="F33" s="51"/>
      <c r="G33" s="31"/>
      <c r="H33" s="31"/>
    </row>
    <row r="34" spans="1:8" x14ac:dyDescent="0.3">
      <c r="A34" s="64" t="s">
        <v>193</v>
      </c>
      <c r="B34" s="67" t="str">
        <f>IF((B26&lt;&gt;"-"),E30,"Select County")</f>
        <v>Select County</v>
      </c>
      <c r="C34" s="2"/>
      <c r="D34" s="51" t="s">
        <v>158</v>
      </c>
      <c r="E34" s="53" t="e">
        <f>(E33*0.01)+E33</f>
        <v>#VALUE!</v>
      </c>
      <c r="F34" s="51"/>
      <c r="G34" s="31"/>
      <c r="H34" s="31"/>
    </row>
    <row r="35" spans="1:8" x14ac:dyDescent="0.3">
      <c r="A35" s="64" t="s">
        <v>194</v>
      </c>
      <c r="B35" s="67" t="str">
        <f>IF((B26&lt;&gt;"-"),E31,"Select County")</f>
        <v>Select County</v>
      </c>
      <c r="C35" s="112" t="e">
        <f>(B35-B34)/B34</f>
        <v>#VALUE!</v>
      </c>
      <c r="D35" s="51" t="s">
        <v>158</v>
      </c>
      <c r="E35" s="53" t="e">
        <f>(E34*0.01)+E34</f>
        <v>#VALUE!</v>
      </c>
      <c r="F35" s="51"/>
      <c r="G35" s="31"/>
      <c r="H35" s="31"/>
    </row>
    <row r="36" spans="1:8" x14ac:dyDescent="0.3">
      <c r="A36" s="4"/>
      <c r="B36" s="4"/>
      <c r="C36" s="2"/>
      <c r="D36" s="31"/>
      <c r="E36" s="51"/>
      <c r="F36" s="51"/>
      <c r="G36" s="51"/>
      <c r="H36" s="31"/>
    </row>
    <row r="37" spans="1:8" x14ac:dyDescent="0.3">
      <c r="A37" s="4"/>
      <c r="B37" s="4"/>
      <c r="C37" s="4"/>
      <c r="D37" s="31"/>
      <c r="E37" s="51"/>
      <c r="F37" s="51"/>
      <c r="G37" s="51"/>
      <c r="H37" s="31"/>
    </row>
    <row r="38" spans="1:8" x14ac:dyDescent="0.3">
      <c r="A38" s="4"/>
      <c r="B38" s="4"/>
      <c r="C38" s="4"/>
      <c r="D38" s="31"/>
      <c r="E38" s="51"/>
      <c r="F38" s="51"/>
      <c r="G38" s="51"/>
      <c r="H38" s="31"/>
    </row>
    <row r="39" spans="1:8" x14ac:dyDescent="0.3">
      <c r="A39" s="4"/>
      <c r="B39" s="4"/>
      <c r="C39" s="4"/>
      <c r="D39" s="31"/>
      <c r="E39" s="51"/>
      <c r="F39" s="51"/>
      <c r="G39" s="51"/>
      <c r="H39" s="31"/>
    </row>
    <row r="40" spans="1:8" x14ac:dyDescent="0.3">
      <c r="A40" s="4"/>
      <c r="B40" s="4"/>
      <c r="C40" s="4"/>
      <c r="D40" s="31"/>
      <c r="E40" s="51"/>
      <c r="F40" s="51"/>
      <c r="G40" s="51"/>
      <c r="H40" s="31"/>
    </row>
    <row r="41" spans="1:8" x14ac:dyDescent="0.3">
      <c r="A41" s="4"/>
      <c r="B41" s="4"/>
      <c r="C41" s="4"/>
      <c r="D41" s="31"/>
      <c r="E41" s="51"/>
      <c r="F41" s="51"/>
      <c r="G41" s="51"/>
      <c r="H41" s="31"/>
    </row>
    <row r="42" spans="1:8" x14ac:dyDescent="0.3">
      <c r="A42" s="4"/>
      <c r="B42" s="4"/>
      <c r="C42" s="4"/>
      <c r="D42" s="31"/>
      <c r="E42" s="51"/>
      <c r="F42" s="51"/>
      <c r="G42" s="51"/>
      <c r="H42" s="31"/>
    </row>
    <row r="43" spans="1:8" x14ac:dyDescent="0.3">
      <c r="A43" s="4"/>
      <c r="B43" s="4"/>
      <c r="C43" s="4"/>
      <c r="D43" s="31"/>
      <c r="E43" s="51"/>
      <c r="F43" s="51"/>
      <c r="G43" s="51"/>
      <c r="H43" s="31"/>
    </row>
    <row r="44" spans="1:8" x14ac:dyDescent="0.3">
      <c r="A44" s="4"/>
      <c r="B44" s="4"/>
      <c r="C44" s="4"/>
      <c r="D44" s="31"/>
      <c r="E44" s="51"/>
      <c r="F44" s="51"/>
      <c r="G44" s="51"/>
      <c r="H44" s="31"/>
    </row>
  </sheetData>
  <mergeCells count="5">
    <mergeCell ref="B10:B11"/>
    <mergeCell ref="B14:B15"/>
    <mergeCell ref="B18:B19"/>
    <mergeCell ref="B22:B23"/>
    <mergeCell ref="B26:B27"/>
  </mergeCells>
  <dataValidations count="17">
    <dataValidation allowBlank="1" showInputMessage="1" showErrorMessage="1" prompt="Budget Neutrality Rate" sqref="B25" xr:uid="{5F5A7E80-D6E9-4240-BA45-AC7392E12DED}"/>
    <dataValidation allowBlank="1" showInputMessage="1" showErrorMessage="1" prompt="Unit Regional Variance formula is Unit Rate multiplied by the appropriate Regional Variance Factor" sqref="B26" xr:uid="{539CCE68-48C8-4400-ADDB-054E1BA6193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5" xr:uid="{A6C99F52-B913-40EF-BADF-E49976A375E9}"/>
    <dataValidation allowBlank="1" showInputMessage="1" showErrorMessage="1" prompt="INSERT MATT&quot;S EXPLANATION OF COLA ADJUSTMENT HERE" sqref="B32" xr:uid="{EC3DA018-ABC7-438E-AA4C-DB76AC860253}"/>
    <dataValidation allowBlank="1" showInputMessage="1" showErrorMessage="1" prompt="Nature of Service formula is equal to Nature of Service from Direct Staffing sheet" sqref="B30" xr:uid="{698F73C6-0458-4CFD-B72A-99200E602D8C}"/>
    <dataValidation allowBlank="1" showInputMessage="1" showErrorMessage="1" prompt="15 Minute Unit Rate formula is Hourly Rate divided by 4" sqref="B34:B35" xr:uid="{160B5677-0236-43AD-82EC-B442298B6F5D}"/>
    <dataValidation allowBlank="1" showInputMessage="1" showErrorMessage="1" prompt="Program Related Expenses Rate Calculation formula is Hourly Rate minus (Direct Staffing Rate + Program Support Rate + Employee Related Expenses Rate + Client Programming and Supports Standard Rate)" sqref="D22:D24" xr:uid="{37034C85-90D8-4900-93AB-ACF3571BF21A}"/>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9" xr:uid="{A681043C-AEAA-4D96-B3AC-BF5246AE91F4}"/>
    <dataValidation allowBlank="1" showInputMessage="1" showErrorMessage="1" prompt="Total Program Related Expenses Percentage formula is equal to Total Program Related Expenses Percent from Program Related Expenses sheet" sqref="B22 B24" xr:uid="{1B067AD3-C211-4253-BDEA-063438FFF542}"/>
    <dataValidation allowBlank="1" showInputMessage="1" showErrorMessage="1" prompt="Client Programming and Supports Rate Calculation formula is (Direct Staffing Rate + Program Support Rate + Employee Related Expenses Rate) times Client Programming and Supports Standard" sqref="D18:D19" xr:uid="{2180B557-89D6-407A-AF77-0DBEF5AADE17}"/>
    <dataValidation allowBlank="1" showInputMessage="1" showErrorMessage="1" prompt="Client Programming and Supports Standard formula is equal to Client Programming and Supports Percent from Client Programming &amp; Supports sheet" sqref="B18" xr:uid="{8F99D2FB-19BA-42AB-85D6-7F4DAABB2787}"/>
    <dataValidation allowBlank="1" showInputMessage="1" showErrorMessage="1" prompt="Employee Related Expenses Rate Calculation formula is Total Benefit Percentage times (Direct Staffing Rate + Program Support Rate)" sqref="D14:D15" xr:uid="{7198C1C0-416B-4A5E-BAD8-65D2C6559056}"/>
    <dataValidation allowBlank="1" showInputMessage="1" showErrorMessage="1" prompt="Total Benefit Percentage formula is Total Employee Related Expense Percentage from Emp. Related Exp. sheet" sqref="B14" xr:uid="{DE5F469A-D600-475B-B218-51ACADEA26E2}"/>
    <dataValidation allowBlank="1" showInputMessage="1" showErrorMessage="1" prompt="Program Support Rate Calculation formula is Program Support Hourly Standard times Direct Staffing Rate" sqref="D10:D11" xr:uid="{1AC0867F-4D38-4EC6-832E-22ECFBF94460}"/>
    <dataValidation allowBlank="1" showInputMessage="1" showErrorMessage="1" prompt="Program Support Hourly Standard formula is equal to Total Hourly Program Support Percentage from Program Plan Support sheet" sqref="B10" xr:uid="{DB771AB4-69DC-4019-9C02-38BC237F9D91}"/>
    <dataValidation allowBlank="1" showInputMessage="1" showErrorMessage="1" prompt="Direct Staffing Rate Calculation formula is equal to Total Costs for Staffing per Hour" sqref="D4:D7" xr:uid="{15D0F31A-7392-481D-A111-5E1528BC97D9}"/>
    <dataValidation allowBlank="1" showInputMessage="1" showErrorMessage="1" prompt="Total Costs for Staffing per Hour formula is equal to Total Individual Staffing Amount from Direct Staffing sheet" sqref="B4:B7" xr:uid="{804ABAA6-B747-4AB6-B0E2-034538D9097B}"/>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Direct Staffing</vt:lpstr>
      <vt:lpstr>Regional Variance Factor</vt:lpstr>
      <vt:lpstr>Ind Home Support with Train FW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Bence</dc:creator>
  <cp:lastModifiedBy>Kenneth Bence</cp:lastModifiedBy>
  <dcterms:created xsi:type="dcterms:W3CDTF">2021-07-21T17:00:15Z</dcterms:created>
  <dcterms:modified xsi:type="dcterms:W3CDTF">2021-08-02T20:04:34Z</dcterms:modified>
</cp:coreProperties>
</file>