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ARRM-FILE03\RedirectedFolders\kbence\My Documents\_H Drive Backup\2022 Rate Increase Modeling\"/>
    </mc:Choice>
  </mc:AlternateContent>
  <xr:revisionPtr revIDLastSave="0" documentId="13_ncr:1_{1DFBED62-4A92-42DD-BED6-6028D95C52A1}" xr6:coauthVersionLast="46" xr6:coauthVersionMax="46" xr10:uidLastSave="{00000000-0000-0000-0000-000000000000}"/>
  <bookViews>
    <workbookView xWindow="276" yWindow="384" windowWidth="22764" windowHeight="11580" xr2:uid="{DEA62399-1372-4383-ACC7-E9E9DE4551E0}"/>
  </bookViews>
  <sheets>
    <sheet name="Disclaimer" sheetId="4" r:id="rId1"/>
    <sheet name="Direct Staffing" sheetId="1" r:id="rId2"/>
    <sheet name="Regional Variance Factor" sheetId="2" r:id="rId3"/>
    <sheet name="Rate Totals" sheetId="3"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30" i="3" l="1"/>
  <c r="B30" i="3"/>
  <c r="D12" i="3"/>
  <c r="B12" i="3"/>
  <c r="D13" i="3"/>
  <c r="B13" i="3"/>
  <c r="B5" i="3"/>
  <c r="D5" i="3" s="1"/>
  <c r="C50" i="1"/>
  <c r="C49" i="1"/>
  <c r="E45" i="1"/>
  <c r="E44" i="1"/>
  <c r="E43" i="1"/>
  <c r="E42" i="1"/>
  <c r="E33" i="1"/>
  <c r="E28" i="1"/>
  <c r="C28" i="1"/>
  <c r="E23" i="1"/>
  <c r="C23" i="1"/>
  <c r="D18" i="1"/>
  <c r="A18" i="1"/>
  <c r="C9" i="1"/>
  <c r="D37" i="1"/>
  <c r="E37" i="1" s="1"/>
  <c r="E13" i="1"/>
  <c r="B17" i="1" s="1"/>
  <c r="D32" i="1" s="1"/>
  <c r="E32" i="1" s="1"/>
  <c r="C8" i="1"/>
  <c r="C27" i="1" s="1"/>
  <c r="E27" i="1" s="1"/>
  <c r="D9" i="3" l="1"/>
  <c r="E17" i="3" s="1"/>
  <c r="A17" i="1"/>
  <c r="D17" i="1" s="1"/>
  <c r="C22" i="1"/>
  <c r="E22" i="1" s="1"/>
  <c r="D17" i="3" l="1"/>
  <c r="B4" i="3"/>
  <c r="D8" i="3" s="1"/>
  <c r="D4" i="3" l="1"/>
  <c r="E16" i="3" s="1"/>
  <c r="D16" i="3" s="1"/>
  <c r="B7" i="2" l="1"/>
  <c r="B20" i="3" s="1"/>
  <c r="D24" i="3" s="1"/>
  <c r="B5" i="2"/>
  <c r="D23" i="3" l="1"/>
  <c r="B23" i="3" s="1"/>
  <c r="B29" i="3" s="1"/>
  <c r="B33" i="3" s="1"/>
  <c r="B35" i="3" s="1"/>
  <c r="B38" i="3" s="1"/>
  <c r="B40" i="3" s="1"/>
  <c r="D21" i="3"/>
  <c r="B24" i="3" s="1"/>
  <c r="D20" i="3"/>
  <c r="B43" i="3" l="1"/>
  <c r="B45" i="3" s="1"/>
  <c r="B27" i="3"/>
</calcChain>
</file>

<file path=xl/sharedStrings.xml><?xml version="1.0" encoding="utf-8"?>
<sst xmlns="http://schemas.openxmlformats.org/spreadsheetml/2006/main" count="306" uniqueCount="208">
  <si>
    <t>Direct Care Staffing:</t>
  </si>
  <si>
    <t xml:space="preserve">SHARED STAFFING </t>
  </si>
  <si>
    <t>Step 1. Determine wage for direct care worker</t>
  </si>
  <si>
    <t>Competitive Workforce Factor (CWF)</t>
  </si>
  <si>
    <t>Step 2. Calculate SHARED on-site and remote base staffing hours</t>
  </si>
  <si>
    <t>Staff Type</t>
  </si>
  <si>
    <t>Base shared staffing hours per day</t>
  </si>
  <si>
    <t># of Residents</t>
  </si>
  <si>
    <t>Individual portion of base shared staffing hours</t>
  </si>
  <si>
    <t>Total Shared Staffing</t>
  </si>
  <si>
    <t>Step 3. Calculate individual amount for SHARED base shared staffing</t>
  </si>
  <si>
    <t>CWF Wage</t>
  </si>
  <si>
    <t>Total individual amount for shared staffing</t>
  </si>
  <si>
    <t>Step 4. Add INDIVIDUAL IN-PERSON staff hours</t>
  </si>
  <si>
    <t>Hours per Day</t>
  </si>
  <si>
    <t>Amount per Day</t>
  </si>
  <si>
    <t>Step 5. Add INDIVIDUAL REMOTE staff hours</t>
  </si>
  <si>
    <t>Step 6. Add % to cover Supervision</t>
  </si>
  <si>
    <t>Direct Care Supervision</t>
  </si>
  <si>
    <t>Wage</t>
  </si>
  <si>
    <t>Supervision Percent</t>
  </si>
  <si>
    <t>Amount Per Day</t>
  </si>
  <si>
    <t>Step 7. Add staffing customization option to meet high level needs provided to an individual</t>
  </si>
  <si>
    <t>Staffing Customization Options</t>
  </si>
  <si>
    <t>Add-on $</t>
  </si>
  <si>
    <t>Add-on Choice</t>
  </si>
  <si>
    <t>Total DCS Hours per Day</t>
  </si>
  <si>
    <t>Staffing Customization amount per Day</t>
  </si>
  <si>
    <t>No Customization</t>
  </si>
  <si>
    <t>Deaf or hard of hearing</t>
  </si>
  <si>
    <t>Step 8. Add % to cover vacation, sick and training for direct staff hours</t>
  </si>
  <si>
    <t>Percentage of direct care to cover relief staffing</t>
  </si>
  <si>
    <t>Dollar Amount</t>
  </si>
  <si>
    <t xml:space="preserve">TOTAL STAFFING </t>
  </si>
  <si>
    <t>Step 9. Calculate Staffing Amount</t>
  </si>
  <si>
    <t>Step 1: Select County of Residence</t>
  </si>
  <si>
    <t>County of Residence</t>
  </si>
  <si>
    <t>Select County</t>
  </si>
  <si>
    <t>Region</t>
  </si>
  <si>
    <t>RVF</t>
  </si>
  <si>
    <t>COR Lead Agency</t>
  </si>
  <si>
    <t xml:space="preserve">MSA Region </t>
  </si>
  <si>
    <t>Unspecified Region</t>
  </si>
  <si>
    <t>-</t>
  </si>
  <si>
    <t>Aitkin</t>
  </si>
  <si>
    <t>Northeast Region</t>
  </si>
  <si>
    <t>Anoka</t>
  </si>
  <si>
    <t>Metro Region</t>
  </si>
  <si>
    <t>Becker</t>
  </si>
  <si>
    <t>Northwest Region</t>
  </si>
  <si>
    <t>Beltrami</t>
  </si>
  <si>
    <t>Benton</t>
  </si>
  <si>
    <t>St. Cloud Region</t>
  </si>
  <si>
    <t>Big Stone</t>
  </si>
  <si>
    <t>Southwest Region</t>
  </si>
  <si>
    <t>Blue Earth</t>
  </si>
  <si>
    <t>Mankato Region</t>
  </si>
  <si>
    <t>Brown</t>
  </si>
  <si>
    <t>Southeast Region</t>
  </si>
  <si>
    <t>Carlton</t>
  </si>
  <si>
    <t>Duluth Region</t>
  </si>
  <si>
    <t>Carver</t>
  </si>
  <si>
    <t>Cass</t>
  </si>
  <si>
    <t>Chippewa</t>
  </si>
  <si>
    <t>Chisago</t>
  </si>
  <si>
    <t>Clay</t>
  </si>
  <si>
    <t>Fargo Region</t>
  </si>
  <si>
    <t>Clearwater</t>
  </si>
  <si>
    <t>Cook</t>
  </si>
  <si>
    <t>Cottonwood</t>
  </si>
  <si>
    <t>Crow Wing</t>
  </si>
  <si>
    <t>Dakota</t>
  </si>
  <si>
    <t>Dodge</t>
  </si>
  <si>
    <t>Rochester Region</t>
  </si>
  <si>
    <t>Douglas</t>
  </si>
  <si>
    <t>Faribault</t>
  </si>
  <si>
    <t>Fillmore</t>
  </si>
  <si>
    <t>Freeborn</t>
  </si>
  <si>
    <t>Goodhue</t>
  </si>
  <si>
    <t>Grant</t>
  </si>
  <si>
    <t>Hennepin</t>
  </si>
  <si>
    <t>Houston</t>
  </si>
  <si>
    <t>Lacrosse Region</t>
  </si>
  <si>
    <t>Hubbard</t>
  </si>
  <si>
    <t>Isanti</t>
  </si>
  <si>
    <t>Itasca</t>
  </si>
  <si>
    <t>Jackson</t>
  </si>
  <si>
    <t>Kanabec</t>
  </si>
  <si>
    <t>Kandiyohi</t>
  </si>
  <si>
    <t>Kittson</t>
  </si>
  <si>
    <t>Koochiching</t>
  </si>
  <si>
    <t>Lac Qui Parle</t>
  </si>
  <si>
    <t>Lake</t>
  </si>
  <si>
    <t>Lake of the Woods</t>
  </si>
  <si>
    <t>Le Sueur</t>
  </si>
  <si>
    <t>Lincoln</t>
  </si>
  <si>
    <t>Lyon</t>
  </si>
  <si>
    <t>Mc Leod</t>
  </si>
  <si>
    <t>Mahnomen</t>
  </si>
  <si>
    <t>Marshall</t>
  </si>
  <si>
    <t>Martin</t>
  </si>
  <si>
    <t>Meeker</t>
  </si>
  <si>
    <t>Mille Lacs</t>
  </si>
  <si>
    <t>Morrison</t>
  </si>
  <si>
    <t>Mower</t>
  </si>
  <si>
    <t>Murray</t>
  </si>
  <si>
    <t>Nicollet</t>
  </si>
  <si>
    <t>Nobles</t>
  </si>
  <si>
    <t>Norman</t>
  </si>
  <si>
    <t>Olmsted</t>
  </si>
  <si>
    <t>Otter Tail</t>
  </si>
  <si>
    <t>Pennington</t>
  </si>
  <si>
    <t>Pine</t>
  </si>
  <si>
    <t>Pipestone</t>
  </si>
  <si>
    <t>Polk</t>
  </si>
  <si>
    <t>Grand Forks Region</t>
  </si>
  <si>
    <t>Pope</t>
  </si>
  <si>
    <t>Ramsey</t>
  </si>
  <si>
    <t>Red Lake</t>
  </si>
  <si>
    <t>Redwood</t>
  </si>
  <si>
    <t>Renville</t>
  </si>
  <si>
    <t>Rice</t>
  </si>
  <si>
    <t>Rock</t>
  </si>
  <si>
    <t>Roseau</t>
  </si>
  <si>
    <t>St. Louis</t>
  </si>
  <si>
    <t>Scott</t>
  </si>
  <si>
    <t>Sherburne</t>
  </si>
  <si>
    <t>Sibley</t>
  </si>
  <si>
    <t>Stearns</t>
  </si>
  <si>
    <t>Steele</t>
  </si>
  <si>
    <t>Stevens</t>
  </si>
  <si>
    <t>Swift</t>
  </si>
  <si>
    <t>Todd</t>
  </si>
  <si>
    <t>Traverse</t>
  </si>
  <si>
    <t>Wabasha</t>
  </si>
  <si>
    <t>Wadena</t>
  </si>
  <si>
    <t>Waseca</t>
  </si>
  <si>
    <t>Washington</t>
  </si>
  <si>
    <t>Watonwan</t>
  </si>
  <si>
    <t>Wilkin</t>
  </si>
  <si>
    <t>Winona</t>
  </si>
  <si>
    <t>Wright</t>
  </si>
  <si>
    <t>Yellow Medicine</t>
  </si>
  <si>
    <t>Leech Lake Tribe</t>
  </si>
  <si>
    <t>White Earth Tribe</t>
  </si>
  <si>
    <t>Upper Sioux Tribe</t>
  </si>
  <si>
    <t>Shakopee Tribe</t>
  </si>
  <si>
    <t>Lower Sioux Tribe</t>
  </si>
  <si>
    <t>Mille Lacs Band Tribe</t>
  </si>
  <si>
    <t>Bois Forte Tribe</t>
  </si>
  <si>
    <t>Fond du Lac Tribe</t>
  </si>
  <si>
    <t>Red Lake Tribe</t>
  </si>
  <si>
    <t>Grand Portage Tribe</t>
  </si>
  <si>
    <t>Prairie Island Tribe</t>
  </si>
  <si>
    <t>INTEGRATED COMMUNITY SUPPORT FRAMEWORK</t>
  </si>
  <si>
    <t>Direct Staffing</t>
  </si>
  <si>
    <t>Rate Calculation:</t>
  </si>
  <si>
    <t>Employee Related Expenses</t>
  </si>
  <si>
    <t>Client Programming &amp; Supports</t>
  </si>
  <si>
    <t>Program Related Expenses</t>
  </si>
  <si>
    <t>Regional Variance</t>
  </si>
  <si>
    <t>Budget Neutrality Factor</t>
  </si>
  <si>
    <t>Daily Budget Neutrality</t>
  </si>
  <si>
    <t>4/1/2014 COLA</t>
  </si>
  <si>
    <t>Cost of Living Adjustment</t>
  </si>
  <si>
    <t>Post 4/1/14 COLA Total Daily Rate</t>
  </si>
  <si>
    <t>7/1/2014 COLA</t>
  </si>
  <si>
    <t>Post 7/1/14 COLA Total Daily Rate</t>
  </si>
  <si>
    <t>7/1/2015 COLA</t>
  </si>
  <si>
    <t>Post 7/1/15 COLA Total Daily Rate</t>
  </si>
  <si>
    <t>Disclaimer</t>
  </si>
  <si>
    <r>
      <rPr>
        <u/>
        <sz val="11"/>
        <rFont val="Calibri"/>
        <family val="2"/>
        <scheme val="minor"/>
      </rPr>
      <t xml:space="preserve">(The full set of 2021 frameworks can be found at </t>
    </r>
    <r>
      <rPr>
        <u/>
        <sz val="11"/>
        <color theme="10"/>
        <rFont val="Calibri"/>
        <family val="2"/>
        <scheme val="minor"/>
      </rPr>
      <t>https://mn.gov/dhs/partners-and-providers/news-initiatives-reports-workgroups/long-term-services-and-supports/disability-waiver-rates-system/rate-setting-frameworks/)</t>
    </r>
  </si>
  <si>
    <t>The effective date of the rate increases is January 1, 2022, or upon federal approval, whichever is later. As of July 19, 2021, federal approval has not been granted.</t>
  </si>
  <si>
    <t>Once in force, the rate increases will be implemented by each provider organization on a rolling basis, as individual Service Agreements are renewed.</t>
  </si>
  <si>
    <r>
      <rPr>
        <u/>
        <sz val="11"/>
        <rFont val="Calibri"/>
        <family val="2"/>
        <scheme val="minor"/>
      </rPr>
      <t xml:space="preserve">Questions about this estimation tool should be addressed to </t>
    </r>
    <r>
      <rPr>
        <u/>
        <sz val="11"/>
        <color theme="10"/>
        <rFont val="Calibri"/>
        <family val="2"/>
        <scheme val="minor"/>
      </rPr>
      <t>kbence@arrm.org</t>
    </r>
  </si>
  <si>
    <r>
      <rPr>
        <u/>
        <sz val="11"/>
        <rFont val="Calibri"/>
        <family val="2"/>
        <scheme val="minor"/>
      </rPr>
      <t>Questions or comments on the rate frameworks should be addressed to </t>
    </r>
    <r>
      <rPr>
        <u/>
        <sz val="11"/>
        <color theme="10"/>
        <rFont val="Calibri"/>
        <family val="2"/>
        <scheme val="minor"/>
      </rPr>
      <t>dsd.responsecenter@state.mn.us.</t>
    </r>
  </si>
  <si>
    <t>ARRM 2022 Rates Estimation Tool ©2021</t>
  </si>
  <si>
    <r>
      <t xml:space="preserve">This spreadsheet file is </t>
    </r>
    <r>
      <rPr>
        <sz val="11"/>
        <color theme="1"/>
        <rFont val="Calibri"/>
        <family val="2"/>
      </rPr>
      <t xml:space="preserve">©2021 and is </t>
    </r>
    <r>
      <rPr>
        <sz val="11"/>
        <color theme="1"/>
        <rFont val="Calibri"/>
        <family val="2"/>
        <scheme val="minor"/>
      </rPr>
      <t xml:space="preserve">provided to members of ARRM as a courtesy for purposes of estimating the impact of the staffing and inflationary rate incrases passed by the Minnesota State Legislature during the 2019 Special Session, amended in the 2021 Special Session, and signed by the Governor (MN Statute </t>
    </r>
    <r>
      <rPr>
        <sz val="11"/>
        <color theme="1"/>
        <rFont val="Calibri"/>
        <family val="2"/>
      </rPr>
      <t>§256B.4914, Subd. 5),</t>
    </r>
    <r>
      <rPr>
        <sz val="11"/>
        <color theme="1"/>
        <rFont val="Calibri"/>
        <family val="2"/>
        <scheme val="minor"/>
      </rPr>
      <t xml:space="preserve"> and in no way guarantees rates, revenue or results. The work shown here is based on the official Disability Waiver Rate System framework spreadsheets using the '2021 ICS Framework', made available by the Minnesota Department of Human Services, as an example. </t>
    </r>
  </si>
  <si>
    <t>Base hourly wage - 2021</t>
  </si>
  <si>
    <t>Base hourly wage - 2022 (est)</t>
  </si>
  <si>
    <t>Total wage per hour of service - 2021</t>
  </si>
  <si>
    <t>Total wage per hour of service - 2022 (est)</t>
  </si>
  <si>
    <t>Individual in-person staff hours - 2021</t>
  </si>
  <si>
    <t>Individual in-person staff hours - 2022</t>
  </si>
  <si>
    <t>Individual Remote Staff - 2021</t>
  </si>
  <si>
    <t>Individual Remote Staff - 2022</t>
  </si>
  <si>
    <t>Direct Care Supervision - 2021</t>
  </si>
  <si>
    <t>Direct Care Supervision - 2022 (est)</t>
  </si>
  <si>
    <t>Percentage for Direct Staffing - 2021</t>
  </si>
  <si>
    <t>Percentage for Direct Staffing - 2022</t>
  </si>
  <si>
    <t>Total dollars for relief staffing - 2021</t>
  </si>
  <si>
    <t>Total dollars for relief staffing - 2022</t>
  </si>
  <si>
    <t>Total Staffing Amount - 2021</t>
  </si>
  <si>
    <t>Total Staffing Amount - 2022</t>
  </si>
  <si>
    <t>Total costs for individual and shared staffing - 2021</t>
  </si>
  <si>
    <t>Total costs for individual and shared staffing - 2022</t>
  </si>
  <si>
    <t>Total Benefit Percentage - 2021</t>
  </si>
  <si>
    <t>Total Benefit Percentage - 2022</t>
  </si>
  <si>
    <t>Total Program Support Annual Standard - 2021</t>
  </si>
  <si>
    <t>Total Program Related Expenses Percentage - 2021</t>
  </si>
  <si>
    <t>Total Program Related Expenses Percentage - 2022</t>
  </si>
  <si>
    <t>Regional Variance Factor - 2021</t>
  </si>
  <si>
    <t>Regional Variance Factor - 2022</t>
  </si>
  <si>
    <t>Daily Rate - 2021</t>
  </si>
  <si>
    <t>Daily Rate - 2022</t>
  </si>
  <si>
    <t>Total Daily Rate - 2021</t>
  </si>
  <si>
    <t>Total Daily Rate - 2022</t>
  </si>
  <si>
    <t>Total Program Support Annual Standard - 2022 (est)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</si>
</sst>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8" formatCode="&quot;$&quot;#,##0.00_);[Red]\(&quot;$&quot;#,##0.00\)"/>
    <numFmt numFmtId="44" formatCode="_(&quot;$&quot;* #,##0.00_);_(&quot;$&quot;* \(#,##0.00\);_(&quot;$&quot;* &quot;-&quot;??_);_(@_)"/>
    <numFmt numFmtId="43" formatCode="_(* #,##0.00_);_(* \(#,##0.00\);_(* &quot;-&quot;??_);_(@_)"/>
    <numFmt numFmtId="164" formatCode="_(* #,##0_);_(* \(#,##0\);_(* &quot;-&quot;??_);_(@_)"/>
    <numFmt numFmtId="165" formatCode="#,##0.00_);_(*(#,##0.00\);_(* &quot;-&quot;??_);_(@_)"/>
    <numFmt numFmtId="166" formatCode="0.000"/>
    <numFmt numFmtId="167" formatCode="0.0%"/>
  </numFmts>
  <fonts count="16" x14ac:knownFonts="1">
    <font>
      <sz val="11"/>
      <color theme="1"/>
      <name val="Calibri"/>
      <family val="2"/>
      <scheme val="minor"/>
    </font>
    <font>
      <sz val="11"/>
      <color theme="1"/>
      <name val="Calibri"/>
      <family val="2"/>
      <scheme val="minor"/>
    </font>
    <font>
      <b/>
      <i/>
      <sz val="12"/>
      <name val="Arial"/>
      <family val="2"/>
    </font>
    <font>
      <sz val="10"/>
      <name val="Arial"/>
      <family val="2"/>
    </font>
    <font>
      <sz val="10"/>
      <color indexed="9"/>
      <name val="Arial"/>
      <family val="2"/>
    </font>
    <font>
      <b/>
      <sz val="10"/>
      <name val="Arial"/>
      <family val="2"/>
    </font>
    <font>
      <sz val="11"/>
      <color rgb="FFFF0000"/>
      <name val="Arial"/>
      <family val="2"/>
    </font>
    <font>
      <sz val="10"/>
      <color theme="1"/>
      <name val="Arial"/>
      <family val="2"/>
    </font>
    <font>
      <b/>
      <sz val="11"/>
      <color rgb="FF000000"/>
      <name val="Calibri"/>
      <family val="2"/>
      <scheme val="minor"/>
    </font>
    <font>
      <sz val="11"/>
      <color rgb="FF000000"/>
      <name val="Calibri"/>
      <family val="2"/>
      <scheme val="minor"/>
    </font>
    <font>
      <sz val="10"/>
      <color rgb="FFFF0000"/>
      <name val="Arial"/>
      <family val="2"/>
    </font>
    <font>
      <sz val="10"/>
      <color theme="0"/>
      <name val="Arial"/>
      <family val="2"/>
    </font>
    <font>
      <u/>
      <sz val="11"/>
      <color theme="10"/>
      <name val="Calibri"/>
      <family val="2"/>
      <scheme val="minor"/>
    </font>
    <font>
      <b/>
      <u/>
      <sz val="11"/>
      <color theme="1"/>
      <name val="Calibri"/>
      <family val="2"/>
      <scheme val="minor"/>
    </font>
    <font>
      <sz val="11"/>
      <color theme="1"/>
      <name val="Calibri"/>
      <family val="2"/>
    </font>
    <font>
      <u/>
      <sz val="11"/>
      <name val="Calibri"/>
      <family val="2"/>
      <scheme val="minor"/>
    </font>
  </fonts>
  <fills count="11">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indexed="22"/>
        <bgColor indexed="64"/>
      </patternFill>
    </fill>
    <fill>
      <patternFill patternType="solid">
        <fgColor theme="0" tint="-0.249977111117893"/>
        <bgColor indexed="64"/>
      </patternFill>
    </fill>
    <fill>
      <patternFill patternType="solid">
        <fgColor rgb="FFFFFF99"/>
        <bgColor indexed="64"/>
      </patternFill>
    </fill>
    <fill>
      <patternFill patternType="solid">
        <fgColor indexed="9"/>
        <bgColor indexed="9"/>
      </patternFill>
    </fill>
    <fill>
      <patternFill patternType="solid">
        <fgColor theme="0"/>
        <bgColor indexed="9"/>
      </patternFill>
    </fill>
    <fill>
      <patternFill patternType="solid">
        <fgColor theme="4" tint="0.79998168889431442"/>
        <bgColor indexed="64"/>
      </patternFill>
    </fill>
  </fills>
  <borders count="13">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6">
    <xf numFmtId="0" fontId="0" fillId="0" borderId="0"/>
    <xf numFmtId="43" fontId="1" fillId="0" borderId="0" applyFont="0" applyFill="0" applyBorder="0" applyAlignment="0" applyProtection="0"/>
    <xf numFmtId="9" fontId="1" fillId="0" borderId="0" applyFont="0" applyFill="0" applyBorder="0" applyAlignment="0" applyProtection="0"/>
    <xf numFmtId="0" fontId="3" fillId="0" borderId="0"/>
    <xf numFmtId="44" fontId="3" fillId="0" borderId="0" applyFont="0" applyFill="0" applyBorder="0" applyAlignment="0" applyProtection="0"/>
    <xf numFmtId="0" fontId="12" fillId="0" borderId="0" applyNumberFormat="0" applyFill="0" applyBorder="0" applyAlignment="0" applyProtection="0"/>
  </cellStyleXfs>
  <cellXfs count="153">
    <xf numFmtId="0" fontId="0" fillId="0" borderId="0" xfId="0"/>
    <xf numFmtId="0" fontId="2" fillId="2" borderId="0" xfId="0" applyFont="1" applyFill="1" applyAlignment="1">
      <alignment horizontal="left"/>
    </xf>
    <xf numFmtId="164" fontId="0" fillId="2" borderId="0" xfId="1" applyNumberFormat="1" applyFont="1" applyFill="1" applyProtection="1"/>
    <xf numFmtId="0" fontId="0" fillId="2" borderId="0" xfId="0" applyFill="1"/>
    <xf numFmtId="0" fontId="4" fillId="2" borderId="0" xfId="0" applyFont="1" applyFill="1"/>
    <xf numFmtId="0" fontId="5" fillId="2" borderId="0" xfId="0" applyFont="1" applyFill="1" applyAlignment="1">
      <alignment horizontal="left"/>
    </xf>
    <xf numFmtId="164" fontId="3" fillId="2" borderId="0" xfId="1" applyNumberFormat="1" applyFont="1" applyFill="1" applyProtection="1"/>
    <xf numFmtId="0" fontId="5" fillId="2" borderId="0" xfId="3" applyFont="1" applyFill="1"/>
    <xf numFmtId="0" fontId="6" fillId="2" borderId="0" xfId="3" applyFont="1" applyFill="1"/>
    <xf numFmtId="0" fontId="3" fillId="2" borderId="0" xfId="0" applyFont="1" applyFill="1"/>
    <xf numFmtId="10" fontId="3" fillId="2" borderId="3" xfId="2" applyNumberFormat="1" applyFont="1" applyFill="1" applyBorder="1" applyProtection="1"/>
    <xf numFmtId="44" fontId="3" fillId="2" borderId="3" xfId="4" applyFont="1" applyFill="1" applyBorder="1" applyProtection="1"/>
    <xf numFmtId="164" fontId="3" fillId="2" borderId="0" xfId="1" applyNumberFormat="1" applyFont="1" applyFill="1" applyBorder="1" applyProtection="1"/>
    <xf numFmtId="0" fontId="5" fillId="2" borderId="0" xfId="0" applyFont="1" applyFill="1"/>
    <xf numFmtId="164" fontId="3" fillId="3" borderId="0" xfId="1" applyNumberFormat="1" applyFont="1" applyFill="1" applyBorder="1" applyProtection="1"/>
    <xf numFmtId="0" fontId="0" fillId="3" borderId="0" xfId="0" applyFill="1"/>
    <xf numFmtId="164" fontId="3" fillId="6" borderId="4" xfId="1" applyNumberFormat="1" applyFont="1" applyFill="1" applyBorder="1" applyAlignment="1" applyProtection="1">
      <alignment horizontal="center" wrapText="1"/>
    </xf>
    <xf numFmtId="0" fontId="0" fillId="5" borderId="3" xfId="0" applyFill="1" applyBorder="1" applyAlignment="1">
      <alignment horizontal="center"/>
    </xf>
    <xf numFmtId="164" fontId="3" fillId="5" borderId="3" xfId="1" applyNumberFormat="1" applyFont="1" applyFill="1" applyBorder="1" applyAlignment="1" applyProtection="1">
      <alignment horizontal="center" wrapText="1"/>
    </xf>
    <xf numFmtId="39" fontId="3" fillId="0" borderId="3" xfId="1" applyNumberFormat="1" applyFont="1" applyFill="1" applyBorder="1" applyAlignment="1" applyProtection="1">
      <alignment horizontal="right" vertical="top"/>
      <protection locked="0"/>
    </xf>
    <xf numFmtId="0" fontId="0" fillId="7" borderId="3" xfId="0" applyFill="1" applyBorder="1" applyAlignment="1" applyProtection="1">
      <alignment horizontal="center"/>
      <protection locked="0"/>
    </xf>
    <xf numFmtId="165" fontId="0" fillId="0" borderId="3" xfId="0" applyNumberFormat="1" applyBorder="1" applyAlignment="1">
      <alignment horizontal="center"/>
    </xf>
    <xf numFmtId="0" fontId="0" fillId="3" borderId="0" xfId="0" applyFill="1" applyProtection="1">
      <protection locked="0"/>
    </xf>
    <xf numFmtId="0" fontId="4" fillId="3" borderId="0" xfId="0" applyFont="1" applyFill="1"/>
    <xf numFmtId="164" fontId="3" fillId="5" borderId="3" xfId="1" applyNumberFormat="1" applyFont="1" applyFill="1" applyBorder="1" applyProtection="1"/>
    <xf numFmtId="0" fontId="4" fillId="0" borderId="0" xfId="0" applyFont="1"/>
    <xf numFmtId="164" fontId="3" fillId="6" borderId="3" xfId="1" applyNumberFormat="1" applyFont="1" applyFill="1" applyBorder="1" applyProtection="1"/>
    <xf numFmtId="0" fontId="3" fillId="3" borderId="0" xfId="0" applyFont="1" applyFill="1" applyAlignment="1">
      <alignment horizontal="left" wrapText="1"/>
    </xf>
    <xf numFmtId="44" fontId="3" fillId="0" borderId="0" xfId="0" applyNumberFormat="1" applyFont="1" applyAlignment="1">
      <alignment horizontal="left"/>
    </xf>
    <xf numFmtId="0" fontId="3" fillId="3" borderId="0" xfId="1" applyNumberFormat="1" applyFont="1" applyFill="1" applyBorder="1" applyAlignment="1" applyProtection="1">
      <alignment horizontal="right" vertical="top"/>
    </xf>
    <xf numFmtId="0" fontId="3" fillId="5" borderId="1" xfId="0" applyFont="1" applyFill="1" applyBorder="1"/>
    <xf numFmtId="0" fontId="0" fillId="5" borderId="3" xfId="0" applyFill="1" applyBorder="1"/>
    <xf numFmtId="0" fontId="3" fillId="5" borderId="6" xfId="0" applyFont="1" applyFill="1" applyBorder="1"/>
    <xf numFmtId="0" fontId="3" fillId="5" borderId="3" xfId="0" applyFont="1" applyFill="1" applyBorder="1"/>
    <xf numFmtId="9" fontId="3" fillId="2" borderId="1" xfId="2" applyFont="1" applyFill="1" applyBorder="1" applyAlignment="1" applyProtection="1"/>
    <xf numFmtId="0" fontId="5" fillId="2" borderId="5" xfId="0" applyFont="1" applyFill="1" applyBorder="1"/>
    <xf numFmtId="164" fontId="3" fillId="3" borderId="0" xfId="1" applyNumberFormat="1" applyFont="1" applyFill="1" applyBorder="1" applyAlignment="1" applyProtection="1">
      <alignment horizontal="right" vertical="top"/>
    </xf>
    <xf numFmtId="0" fontId="3" fillId="2" borderId="3" xfId="0" applyFont="1" applyFill="1" applyBorder="1"/>
    <xf numFmtId="9" fontId="1" fillId="2" borderId="6" xfId="2" applyFill="1" applyBorder="1" applyAlignment="1" applyProtection="1"/>
    <xf numFmtId="44" fontId="0" fillId="2" borderId="3" xfId="0" applyNumberFormat="1" applyFill="1" applyBorder="1"/>
    <xf numFmtId="9" fontId="3" fillId="2" borderId="0" xfId="2" applyFont="1" applyFill="1" applyBorder="1" applyAlignment="1" applyProtection="1">
      <alignment horizontal="right"/>
    </xf>
    <xf numFmtId="9" fontId="1" fillId="2" borderId="0" xfId="2" applyFill="1" applyBorder="1" applyAlignment="1" applyProtection="1">
      <alignment horizontal="right"/>
    </xf>
    <xf numFmtId="0" fontId="0" fillId="2" borderId="0" xfId="0" applyFill="1" applyAlignment="1">
      <alignment horizontal="left"/>
    </xf>
    <xf numFmtId="44" fontId="5" fillId="3" borderId="3" xfId="0" applyNumberFormat="1" applyFont="1" applyFill="1" applyBorder="1"/>
    <xf numFmtId="0" fontId="0" fillId="0" borderId="0" xfId="0" applyAlignment="1">
      <alignment horizontal="left"/>
    </xf>
    <xf numFmtId="0" fontId="8" fillId="4" borderId="9" xfId="0" applyFont="1" applyFill="1" applyBorder="1" applyAlignment="1">
      <alignment vertical="center"/>
    </xf>
    <xf numFmtId="0" fontId="8" fillId="4" borderId="9" xfId="0" applyFont="1" applyFill="1" applyBorder="1" applyAlignment="1">
      <alignment horizontal="left" vertical="center"/>
    </xf>
    <xf numFmtId="0" fontId="9" fillId="3" borderId="9" xfId="0" applyFont="1" applyFill="1" applyBorder="1" applyAlignment="1">
      <alignment vertical="center"/>
    </xf>
    <xf numFmtId="0" fontId="9" fillId="3" borderId="9" xfId="0" quotePrefix="1" applyFont="1" applyFill="1" applyBorder="1" applyAlignment="1">
      <alignment horizontal="left" vertical="center"/>
    </xf>
    <xf numFmtId="0" fontId="9" fillId="0" borderId="9" xfId="0" applyFont="1" applyBorder="1" applyAlignment="1">
      <alignment vertical="center"/>
    </xf>
    <xf numFmtId="166" fontId="0" fillId="0" borderId="9" xfId="0" applyNumberFormat="1" applyBorder="1"/>
    <xf numFmtId="0" fontId="0" fillId="0" borderId="9" xfId="0" applyBorder="1" applyAlignment="1">
      <alignment vertical="top"/>
    </xf>
    <xf numFmtId="0" fontId="2" fillId="2" borderId="0" xfId="0" applyFont="1" applyFill="1"/>
    <xf numFmtId="0" fontId="10" fillId="3" borderId="0" xfId="0" applyFont="1" applyFill="1"/>
    <xf numFmtId="0" fontId="3" fillId="2" borderId="1" xfId="0" applyFont="1" applyFill="1" applyBorder="1"/>
    <xf numFmtId="44" fontId="3" fillId="2" borderId="3" xfId="4" applyFont="1" applyFill="1" applyBorder="1"/>
    <xf numFmtId="44" fontId="0" fillId="2" borderId="0" xfId="0" applyNumberFormat="1" applyFill="1"/>
    <xf numFmtId="0" fontId="11" fillId="3" borderId="0" xfId="0" applyFont="1" applyFill="1" applyProtection="1">
      <protection hidden="1"/>
    </xf>
    <xf numFmtId="10" fontId="3" fillId="2" borderId="0" xfId="2" applyNumberFormat="1" applyFont="1" applyFill="1" applyBorder="1" applyAlignment="1">
      <alignment vertical="top"/>
    </xf>
    <xf numFmtId="0" fontId="5" fillId="8" borderId="0" xfId="0" applyFont="1" applyFill="1"/>
    <xf numFmtId="167" fontId="3" fillId="0" borderId="0" xfId="2" applyNumberFormat="1" applyFont="1" applyFill="1" applyProtection="1"/>
    <xf numFmtId="44" fontId="7" fillId="8" borderId="0" xfId="0" applyNumberFormat="1" applyFont="1" applyFill="1"/>
    <xf numFmtId="0" fontId="3" fillId="8" borderId="3" xfId="0" applyFont="1" applyFill="1" applyBorder="1"/>
    <xf numFmtId="0" fontId="7" fillId="8" borderId="0" xfId="0" applyFont="1" applyFill="1"/>
    <xf numFmtId="44" fontId="7" fillId="9" borderId="0" xfId="4" applyFont="1" applyFill="1"/>
    <xf numFmtId="0" fontId="5" fillId="2" borderId="3" xfId="0" applyFont="1" applyFill="1" applyBorder="1"/>
    <xf numFmtId="44" fontId="0" fillId="2" borderId="0" xfId="4" applyFont="1" applyFill="1" applyBorder="1"/>
    <xf numFmtId="167" fontId="5" fillId="0" borderId="0" xfId="2" applyNumberFormat="1" applyFont="1" applyFill="1" applyBorder="1" applyAlignment="1" applyProtection="1">
      <alignment horizontal="right"/>
    </xf>
    <xf numFmtId="44" fontId="3" fillId="0" borderId="3" xfId="4" applyFont="1" applyFill="1" applyBorder="1" applyAlignment="1" applyProtection="1">
      <alignment horizontal="right"/>
    </xf>
    <xf numFmtId="44" fontId="3" fillId="2" borderId="3" xfId="0" applyNumberFormat="1" applyFont="1" applyFill="1" applyBorder="1"/>
    <xf numFmtId="0" fontId="5" fillId="0" borderId="0" xfId="0" applyFont="1"/>
    <xf numFmtId="0" fontId="3" fillId="0" borderId="3" xfId="0" applyFont="1" applyBorder="1"/>
    <xf numFmtId="0" fontId="5" fillId="0" borderId="3" xfId="0" applyFont="1" applyBorder="1"/>
    <xf numFmtId="44" fontId="3" fillId="0" borderId="3" xfId="0" applyNumberFormat="1" applyFont="1" applyBorder="1"/>
    <xf numFmtId="0" fontId="13" fillId="0" borderId="0" xfId="0" applyFont="1"/>
    <xf numFmtId="0" fontId="0" fillId="0" borderId="0" xfId="0" applyAlignment="1">
      <alignment wrapText="1"/>
    </xf>
    <xf numFmtId="0" fontId="12" fillId="0" borderId="0" xfId="5" applyAlignment="1">
      <alignment wrapText="1"/>
    </xf>
    <xf numFmtId="44" fontId="0" fillId="2" borderId="0" xfId="4" applyFont="1" applyFill="1" applyProtection="1"/>
    <xf numFmtId="44" fontId="3" fillId="2" borderId="0" xfId="4" applyFont="1" applyFill="1" applyProtection="1"/>
    <xf numFmtId="44" fontId="3" fillId="0" borderId="3" xfId="4" applyFont="1" applyFill="1" applyBorder="1" applyAlignment="1" applyProtection="1">
      <alignment horizontal="right" vertical="top"/>
    </xf>
    <xf numFmtId="44" fontId="3" fillId="5" borderId="3" xfId="4" applyFont="1" applyFill="1" applyBorder="1" applyProtection="1"/>
    <xf numFmtId="44" fontId="3" fillId="6" borderId="3" xfId="4" applyFont="1" applyFill="1" applyBorder="1" applyProtection="1"/>
    <xf numFmtId="44" fontId="0" fillId="0" borderId="0" xfId="4" applyFont="1" applyFill="1" applyBorder="1" applyAlignment="1" applyProtection="1">
      <alignment horizontal="center"/>
    </xf>
    <xf numFmtId="44" fontId="3" fillId="2" borderId="3" xfId="4" applyFill="1" applyBorder="1" applyProtection="1"/>
    <xf numFmtId="44" fontId="3" fillId="5" borderId="3" xfId="4" applyFont="1" applyFill="1" applyBorder="1" applyAlignment="1" applyProtection="1">
      <alignment horizontal="center" wrapText="1"/>
    </xf>
    <xf numFmtId="8" fontId="3" fillId="7" borderId="3" xfId="4" applyNumberFormat="1" applyFont="1" applyFill="1" applyBorder="1" applyAlignment="1" applyProtection="1">
      <alignment vertical="top"/>
      <protection locked="0"/>
    </xf>
    <xf numFmtId="44" fontId="3" fillId="0" borderId="8" xfId="4" applyFont="1" applyFill="1" applyBorder="1" applyAlignment="1" applyProtection="1">
      <alignment vertical="top"/>
      <protection locked="0"/>
    </xf>
    <xf numFmtId="44" fontId="3" fillId="0" borderId="3" xfId="4" applyFill="1" applyBorder="1" applyProtection="1"/>
    <xf numFmtId="44" fontId="11" fillId="3" borderId="0" xfId="0" applyNumberFormat="1" applyFont="1" applyFill="1" applyProtection="1">
      <protection hidden="1"/>
    </xf>
    <xf numFmtId="44" fontId="3" fillId="10" borderId="3" xfId="4" applyFont="1" applyFill="1" applyBorder="1" applyAlignment="1" applyProtection="1">
      <alignment horizontal="left"/>
    </xf>
    <xf numFmtId="44" fontId="3" fillId="10" borderId="3" xfId="4" applyFont="1" applyFill="1" applyBorder="1" applyAlignment="1" applyProtection="1">
      <alignment horizontal="right" vertical="top"/>
    </xf>
    <xf numFmtId="44" fontId="3" fillId="10" borderId="3" xfId="4" applyFont="1" applyFill="1" applyBorder="1" applyAlignment="1">
      <alignment vertical="top"/>
    </xf>
    <xf numFmtId="44" fontId="3" fillId="0" borderId="3" xfId="4" applyFont="1" applyFill="1" applyBorder="1" applyAlignment="1" applyProtection="1">
      <alignment horizontal="left"/>
    </xf>
    <xf numFmtId="44" fontId="3" fillId="0" borderId="3" xfId="4" applyFont="1" applyFill="1" applyBorder="1" applyAlignment="1">
      <alignment vertical="top"/>
    </xf>
    <xf numFmtId="10" fontId="3" fillId="2" borderId="0" xfId="2" applyNumberFormat="1" applyFont="1" applyFill="1"/>
    <xf numFmtId="44" fontId="3" fillId="10" borderId="3" xfId="4" applyFont="1" applyFill="1" applyBorder="1" applyProtection="1"/>
    <xf numFmtId="0" fontId="3" fillId="2" borderId="3" xfId="0" applyFont="1" applyFill="1" applyBorder="1" applyAlignment="1">
      <alignment horizontal="left"/>
    </xf>
    <xf numFmtId="0" fontId="0" fillId="2" borderId="3" xfId="0" applyFill="1" applyBorder="1" applyAlignment="1">
      <alignment horizontal="left"/>
    </xf>
    <xf numFmtId="0" fontId="5" fillId="0" borderId="5" xfId="0" applyFont="1" applyBorder="1" applyAlignment="1">
      <alignment horizontal="left"/>
    </xf>
    <xf numFmtId="0" fontId="0" fillId="6" borderId="1" xfId="0" applyFill="1" applyBorder="1" applyAlignment="1">
      <alignment horizontal="left"/>
    </xf>
    <xf numFmtId="0" fontId="0" fillId="6" borderId="2" xfId="0" applyFill="1" applyBorder="1" applyAlignment="1">
      <alignment horizontal="left"/>
    </xf>
    <xf numFmtId="0" fontId="3" fillId="0" borderId="1" xfId="0" applyFont="1" applyBorder="1" applyAlignment="1">
      <alignment horizontal="left"/>
    </xf>
    <xf numFmtId="0" fontId="0" fillId="0" borderId="2" xfId="0" applyBorder="1" applyAlignment="1">
      <alignment horizontal="left"/>
    </xf>
    <xf numFmtId="39" fontId="3" fillId="3" borderId="7" xfId="4" applyNumberFormat="1" applyFont="1" applyFill="1" applyBorder="1" applyAlignment="1" applyProtection="1">
      <alignment horizontal="right" vertical="top"/>
    </xf>
    <xf numFmtId="39" fontId="3" fillId="3" borderId="8" xfId="4" applyNumberFormat="1" applyFont="1" applyFill="1" applyBorder="1" applyAlignment="1" applyProtection="1">
      <alignment horizontal="right" vertical="top"/>
    </xf>
    <xf numFmtId="9" fontId="1" fillId="2" borderId="7" xfId="2" applyFill="1" applyBorder="1" applyAlignment="1" applyProtection="1">
      <alignment vertical="top"/>
    </xf>
    <xf numFmtId="9" fontId="1" fillId="2" borderId="8" xfId="2" applyFill="1" applyBorder="1" applyAlignment="1" applyProtection="1">
      <alignment vertical="top"/>
    </xf>
    <xf numFmtId="39" fontId="3" fillId="0" borderId="7" xfId="1" applyNumberFormat="1" applyFont="1" applyFill="1" applyBorder="1" applyAlignment="1" applyProtection="1">
      <alignment horizontal="right" vertical="top"/>
    </xf>
    <xf numFmtId="39" fontId="3" fillId="0" borderId="8" xfId="1" applyNumberFormat="1" applyFont="1" applyFill="1" applyBorder="1" applyAlignment="1" applyProtection="1">
      <alignment horizontal="right" vertical="top"/>
    </xf>
    <xf numFmtId="0" fontId="0" fillId="5" borderId="1" xfId="0" applyFill="1" applyBorder="1" applyAlignment="1">
      <alignment horizontal="left"/>
    </xf>
    <xf numFmtId="0" fontId="0" fillId="5" borderId="6" xfId="0" applyFill="1" applyBorder="1" applyAlignment="1">
      <alignment horizontal="left"/>
    </xf>
    <xf numFmtId="0" fontId="0" fillId="5" borderId="2" xfId="0" applyFill="1" applyBorder="1" applyAlignment="1">
      <alignment horizontal="left"/>
    </xf>
    <xf numFmtId="9" fontId="3" fillId="2" borderId="1" xfId="2" applyFont="1" applyFill="1" applyBorder="1" applyAlignment="1" applyProtection="1">
      <alignment horizontal="right"/>
    </xf>
    <xf numFmtId="9" fontId="3" fillId="2" borderId="6" xfId="2" applyFont="1" applyFill="1" applyBorder="1" applyAlignment="1" applyProtection="1">
      <alignment horizontal="right"/>
    </xf>
    <xf numFmtId="9" fontId="3" fillId="2" borderId="2" xfId="2" applyFont="1" applyFill="1" applyBorder="1" applyAlignment="1" applyProtection="1">
      <alignment horizontal="right"/>
    </xf>
    <xf numFmtId="0" fontId="5" fillId="5" borderId="3" xfId="0" applyFont="1" applyFill="1" applyBorder="1" applyAlignment="1">
      <alignment horizontal="left"/>
    </xf>
    <xf numFmtId="10" fontId="1" fillId="0" borderId="7" xfId="2" applyNumberFormat="1" applyFill="1" applyBorder="1" applyAlignment="1" applyProtection="1">
      <alignment vertical="top"/>
    </xf>
    <xf numFmtId="10" fontId="1" fillId="0" borderId="8" xfId="2" applyNumberFormat="1" applyFill="1" applyBorder="1" applyAlignment="1" applyProtection="1">
      <alignment vertical="top"/>
    </xf>
    <xf numFmtId="0" fontId="3" fillId="3" borderId="1" xfId="3" applyFill="1" applyBorder="1" applyAlignment="1">
      <alignment horizontal="left"/>
    </xf>
    <xf numFmtId="0" fontId="3" fillId="3" borderId="2" xfId="3" applyFill="1" applyBorder="1" applyAlignment="1">
      <alignment horizontal="left"/>
    </xf>
    <xf numFmtId="0" fontId="3" fillId="4" borderId="1" xfId="3" applyFill="1" applyBorder="1" applyAlignment="1">
      <alignment horizontal="left"/>
    </xf>
    <xf numFmtId="0" fontId="3" fillId="4" borderId="2" xfId="3" applyFill="1" applyBorder="1" applyAlignment="1">
      <alignment horizontal="left"/>
    </xf>
    <xf numFmtId="0" fontId="7" fillId="2" borderId="1" xfId="0" applyFont="1" applyFill="1" applyBorder="1" applyAlignment="1">
      <alignment horizontal="left"/>
    </xf>
    <xf numFmtId="0" fontId="7" fillId="2" borderId="2" xfId="0" applyFont="1" applyFill="1" applyBorder="1" applyAlignment="1">
      <alignment horizontal="left"/>
    </xf>
    <xf numFmtId="0" fontId="5" fillId="3" borderId="5" xfId="0" applyFont="1" applyFill="1" applyBorder="1" applyAlignment="1">
      <alignment horizontal="left"/>
    </xf>
    <xf numFmtId="0" fontId="5" fillId="3" borderId="0" xfId="0" applyFont="1" applyFill="1" applyAlignment="1">
      <alignment horizontal="left"/>
    </xf>
    <xf numFmtId="44" fontId="0" fillId="0" borderId="3" xfId="0" applyNumberFormat="1" applyBorder="1" applyAlignment="1">
      <alignment horizontal="center"/>
    </xf>
    <xf numFmtId="165" fontId="0" fillId="0" borderId="4" xfId="0" applyNumberFormat="1" applyBorder="1" applyAlignment="1">
      <alignment horizontal="center" vertical="top"/>
    </xf>
    <xf numFmtId="165" fontId="0" fillId="0" borderId="10" xfId="0" applyNumberFormat="1" applyBorder="1" applyAlignment="1">
      <alignment horizontal="center" vertical="top"/>
    </xf>
    <xf numFmtId="165" fontId="0" fillId="0" borderId="11" xfId="0" applyNumberFormat="1" applyBorder="1" applyAlignment="1">
      <alignment horizontal="center" vertical="top"/>
    </xf>
    <xf numFmtId="165" fontId="0" fillId="0" borderId="12" xfId="0" applyNumberFormat="1" applyBorder="1" applyAlignment="1">
      <alignment horizontal="center" vertical="top"/>
    </xf>
    <xf numFmtId="44" fontId="3" fillId="0" borderId="7" xfId="4" applyFont="1" applyFill="1" applyBorder="1" applyAlignment="1" applyProtection="1">
      <alignment horizontal="center" vertical="top"/>
    </xf>
    <xf numFmtId="44" fontId="3" fillId="0" borderId="8" xfId="4" applyFont="1" applyFill="1" applyBorder="1" applyAlignment="1" applyProtection="1">
      <alignment horizontal="center" vertical="top"/>
    </xf>
    <xf numFmtId="164" fontId="3" fillId="5" borderId="1" xfId="1" applyNumberFormat="1" applyFont="1" applyFill="1" applyBorder="1" applyAlignment="1" applyProtection="1">
      <alignment horizontal="center" wrapText="1"/>
    </xf>
    <xf numFmtId="164" fontId="3" fillId="5" borderId="2" xfId="1" applyNumberFormat="1" applyFont="1" applyFill="1" applyBorder="1" applyAlignment="1" applyProtection="1">
      <alignment horizontal="center" wrapText="1"/>
    </xf>
    <xf numFmtId="0" fontId="7" fillId="5" borderId="3" xfId="0" applyFont="1" applyFill="1" applyBorder="1" applyAlignment="1">
      <alignment horizontal="center" wrapText="1"/>
    </xf>
    <xf numFmtId="0" fontId="0" fillId="5" borderId="3" xfId="0" applyFill="1" applyBorder="1" applyAlignment="1">
      <alignment horizontal="left"/>
    </xf>
    <xf numFmtId="39" fontId="3" fillId="7" borderId="7" xfId="1" applyNumberFormat="1" applyFont="1" applyFill="1" applyBorder="1" applyAlignment="1" applyProtection="1">
      <alignment horizontal="center" vertical="top"/>
      <protection locked="0"/>
    </xf>
    <xf numFmtId="39" fontId="3" fillId="7" borderId="8" xfId="1" applyNumberFormat="1" applyFont="1" applyFill="1" applyBorder="1" applyAlignment="1" applyProtection="1">
      <alignment horizontal="center" vertical="top"/>
      <protection locked="0"/>
    </xf>
    <xf numFmtId="39" fontId="3" fillId="7" borderId="7" xfId="1" applyNumberFormat="1" applyFont="1" applyFill="1" applyBorder="1" applyAlignment="1" applyProtection="1">
      <alignment horizontal="right" vertical="top"/>
      <protection locked="0"/>
    </xf>
    <xf numFmtId="39" fontId="3" fillId="7" borderId="8" xfId="1" applyNumberFormat="1" applyFont="1" applyFill="1" applyBorder="1" applyAlignment="1" applyProtection="1">
      <alignment horizontal="right" vertical="top"/>
      <protection locked="0"/>
    </xf>
    <xf numFmtId="0" fontId="3" fillId="7" borderId="1" xfId="0" applyFont="1" applyFill="1" applyBorder="1" applyAlignment="1" applyProtection="1">
      <alignment horizontal="center"/>
      <protection locked="0"/>
    </xf>
    <xf numFmtId="0" fontId="3" fillId="7" borderId="6" xfId="0" applyFont="1" applyFill="1" applyBorder="1" applyAlignment="1" applyProtection="1">
      <alignment horizontal="center"/>
      <protection locked="0"/>
    </xf>
    <xf numFmtId="0" fontId="3" fillId="7" borderId="2" xfId="0" applyFont="1" applyFill="1" applyBorder="1" applyAlignment="1" applyProtection="1">
      <alignment horizontal="center"/>
      <protection locked="0"/>
    </xf>
    <xf numFmtId="0" fontId="3" fillId="3" borderId="1" xfId="0" applyFont="1" applyFill="1" applyBorder="1" applyAlignment="1">
      <alignment horizontal="center"/>
    </xf>
    <xf numFmtId="0" fontId="3" fillId="3" borderId="6" xfId="0" applyFont="1" applyFill="1" applyBorder="1" applyAlignment="1">
      <alignment horizontal="center"/>
    </xf>
    <xf numFmtId="0" fontId="3" fillId="3" borderId="2" xfId="0" applyFont="1" applyFill="1" applyBorder="1" applyAlignment="1">
      <alignment horizontal="center"/>
    </xf>
    <xf numFmtId="10" fontId="3" fillId="2" borderId="7" xfId="0" applyNumberFormat="1" applyFont="1" applyFill="1" applyBorder="1" applyAlignment="1">
      <alignment vertical="top"/>
    </xf>
    <xf numFmtId="10" fontId="3" fillId="2" borderId="8" xfId="0" applyNumberFormat="1" applyFont="1" applyFill="1" applyBorder="1" applyAlignment="1">
      <alignment vertical="top"/>
    </xf>
    <xf numFmtId="10" fontId="3" fillId="2" borderId="7" xfId="2" applyNumberFormat="1" applyFont="1" applyFill="1" applyBorder="1" applyAlignment="1">
      <alignment vertical="top"/>
    </xf>
    <xf numFmtId="10" fontId="3" fillId="2" borderId="8" xfId="2" applyNumberFormat="1" applyFont="1" applyFill="1" applyBorder="1" applyAlignment="1">
      <alignment vertical="top"/>
    </xf>
    <xf numFmtId="10" fontId="3" fillId="9" borderId="7" xfId="2" applyNumberFormat="1" applyFont="1" applyFill="1" applyBorder="1" applyAlignment="1">
      <alignment vertical="top"/>
    </xf>
    <xf numFmtId="10" fontId="3" fillId="9" borderId="8" xfId="2" applyNumberFormat="1" applyFont="1" applyFill="1" applyBorder="1" applyAlignment="1">
      <alignment vertical="top"/>
    </xf>
  </cellXfs>
  <cellStyles count="6">
    <cellStyle name="Comma" xfId="1" builtinId="3"/>
    <cellStyle name="Currency 2" xfId="4" xr:uid="{E13FC650-C846-454B-8B48-BED07F0377BF}"/>
    <cellStyle name="Hyperlink" xfId="5" builtinId="8"/>
    <cellStyle name="Normal" xfId="0" builtinId="0"/>
    <cellStyle name="Normal 2" xfId="3" xr:uid="{9AD4EF9F-2A18-421B-B926-7C8956721A29}"/>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53340</xdr:colOff>
      <xdr:row>7</xdr:row>
      <xdr:rowOff>144780</xdr:rowOff>
    </xdr:from>
    <xdr:to>
      <xdr:col>0</xdr:col>
      <xdr:colOff>1958340</xdr:colOff>
      <xdr:row>9</xdr:row>
      <xdr:rowOff>115386</xdr:rowOff>
    </xdr:to>
    <xdr:pic>
      <xdr:nvPicPr>
        <xdr:cNvPr id="2" name="Picture 1">
          <a:extLst>
            <a:ext uri="{FF2B5EF4-FFF2-40B4-BE49-F238E27FC236}">
              <a16:creationId xmlns:a16="http://schemas.microsoft.com/office/drawing/2014/main" id="{2BF125BB-6ADF-4645-9550-E22DEA9BAA4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3340" y="3619500"/>
          <a:ext cx="1905000" cy="33636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mn.gov/dhs/partners-and-providers/news-initiatives-reports-workgroups/long-term-services-and-supports/disability-waiver-rates-system/rate-setting-frameworks/" TargetMode="External"/><Relationship Id="rId2" Type="http://schemas.openxmlformats.org/officeDocument/2006/relationships/hyperlink" Target="mailto:dsd.responsecenter@state.mn.us" TargetMode="External"/><Relationship Id="rId1" Type="http://schemas.openxmlformats.org/officeDocument/2006/relationships/hyperlink" Target="mailto:kbence@arrm.org"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534349-9B86-4D23-A9D8-580592B9C8DA}">
  <dimension ref="A1:A11"/>
  <sheetViews>
    <sheetView tabSelected="1" workbookViewId="0"/>
  </sheetViews>
  <sheetFormatPr defaultRowHeight="14.4" x14ac:dyDescent="0.3"/>
  <cols>
    <col min="1" max="1" width="76.109375" customWidth="1"/>
  </cols>
  <sheetData>
    <row r="1" spans="1:1" x14ac:dyDescent="0.3">
      <c r="A1" s="74" t="s">
        <v>170</v>
      </c>
    </row>
    <row r="2" spans="1:1" ht="108" customHeight="1" x14ac:dyDescent="0.3">
      <c r="A2" s="75" t="s">
        <v>177</v>
      </c>
    </row>
    <row r="3" spans="1:1" ht="43.2" x14ac:dyDescent="0.3">
      <c r="A3" s="76" t="s">
        <v>171</v>
      </c>
    </row>
    <row r="4" spans="1:1" ht="28.8" x14ac:dyDescent="0.3">
      <c r="A4" s="75" t="s">
        <v>172</v>
      </c>
    </row>
    <row r="5" spans="1:1" ht="28.8" x14ac:dyDescent="0.3">
      <c r="A5" s="75" t="s">
        <v>173</v>
      </c>
    </row>
    <row r="6" spans="1:1" x14ac:dyDescent="0.3">
      <c r="A6" s="76" t="s">
        <v>174</v>
      </c>
    </row>
    <row r="7" spans="1:1" ht="28.8" x14ac:dyDescent="0.3">
      <c r="A7" s="76" t="s">
        <v>175</v>
      </c>
    </row>
    <row r="11" spans="1:1" x14ac:dyDescent="0.3">
      <c r="A11" t="s">
        <v>176</v>
      </c>
    </row>
  </sheetData>
  <hyperlinks>
    <hyperlink ref="A6" r:id="rId1" display="kbence@arrm.org" xr:uid="{51FAA7E2-318B-4486-BDCA-5DA965F197B2}"/>
    <hyperlink ref="A7" r:id="rId2" display="mailto:dsd.responsecenter@state.mn.us" xr:uid="{DDDA2043-9DA8-4948-810A-490D1B6F594E}"/>
    <hyperlink ref="A3" r:id="rId3" display="https://mn.gov/dhs/partners-and-providers/news-initiatives-reports-workgroups/long-term-services-and-supports/disability-waiver-rates-system/rate-setting-frameworks/" xr:uid="{46BE11B9-53CC-4879-9B58-DA56D682801F}"/>
  </hyperlinks>
  <pageMargins left="0.7" right="0.7" top="0.75" bottom="0.75" header="0.3" footer="0.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FFE4E5-9F01-4392-AB0A-9C66427A0AEC}">
  <dimension ref="A1:O51"/>
  <sheetViews>
    <sheetView workbookViewId="0"/>
  </sheetViews>
  <sheetFormatPr defaultRowHeight="14.4" x14ac:dyDescent="0.3"/>
  <cols>
    <col min="1" max="1" width="31" customWidth="1"/>
    <col min="2" max="2" width="13.88671875" customWidth="1"/>
    <col min="3" max="3" width="18.6640625" customWidth="1"/>
    <col min="4" max="4" width="20" customWidth="1"/>
    <col min="5" max="5" width="22.33203125" customWidth="1"/>
    <col min="6" max="6" width="13.6640625" customWidth="1"/>
    <col min="7" max="7" width="17.33203125" customWidth="1"/>
  </cols>
  <sheetData>
    <row r="1" spans="1:15" ht="15.6" x14ac:dyDescent="0.3">
      <c r="A1" s="1" t="s">
        <v>0</v>
      </c>
      <c r="B1" s="1"/>
      <c r="C1" s="1"/>
      <c r="D1" s="1"/>
      <c r="E1" s="2"/>
      <c r="F1" s="3"/>
      <c r="G1" s="3"/>
      <c r="H1" s="3"/>
      <c r="I1" s="3"/>
      <c r="J1" s="3"/>
      <c r="K1" s="3"/>
      <c r="L1" s="3"/>
      <c r="M1" s="3"/>
      <c r="N1" s="3"/>
      <c r="O1" s="3"/>
    </row>
    <row r="2" spans="1:15" x14ac:dyDescent="0.3">
      <c r="A2" s="4"/>
      <c r="B2" s="4"/>
      <c r="C2" s="4"/>
      <c r="D2" s="4"/>
      <c r="E2" s="4"/>
      <c r="F2" s="3"/>
      <c r="G2" s="3"/>
      <c r="H2" s="3"/>
      <c r="I2" s="3"/>
      <c r="J2" s="3"/>
      <c r="K2" s="3"/>
      <c r="L2" s="3"/>
      <c r="M2" s="3"/>
      <c r="N2" s="3"/>
      <c r="O2" s="3"/>
    </row>
    <row r="3" spans="1:15" x14ac:dyDescent="0.3">
      <c r="A3" s="5" t="s">
        <v>1</v>
      </c>
      <c r="B3" s="5"/>
      <c r="C3" s="77"/>
      <c r="D3" s="78"/>
      <c r="E3" s="6"/>
      <c r="F3" s="3"/>
      <c r="G3" s="3"/>
      <c r="H3" s="3"/>
      <c r="I3" s="3"/>
      <c r="J3" s="3"/>
      <c r="K3" s="3"/>
      <c r="L3" s="3"/>
      <c r="M3" s="3"/>
      <c r="N3" s="3"/>
      <c r="O3" s="3"/>
    </row>
    <row r="4" spans="1:15" x14ac:dyDescent="0.3">
      <c r="A4" s="7" t="s">
        <v>2</v>
      </c>
      <c r="B4" s="7"/>
      <c r="C4" s="7"/>
      <c r="D4" s="8"/>
      <c r="E4" s="2"/>
      <c r="F4" s="77"/>
      <c r="G4" s="9"/>
      <c r="H4" s="3"/>
      <c r="I4" s="3"/>
      <c r="J4" s="3"/>
      <c r="K4" s="3"/>
      <c r="L4" s="3"/>
      <c r="M4" s="3"/>
      <c r="N4" s="3"/>
      <c r="O4" s="3"/>
    </row>
    <row r="5" spans="1:15" x14ac:dyDescent="0.3">
      <c r="A5" s="118" t="s">
        <v>178</v>
      </c>
      <c r="B5" s="119"/>
      <c r="C5" s="79">
        <v>13.53</v>
      </c>
      <c r="D5" s="3"/>
      <c r="E5" s="2"/>
      <c r="F5" s="77"/>
      <c r="G5" s="9"/>
      <c r="H5" s="3"/>
      <c r="I5" s="3"/>
      <c r="J5" s="3"/>
      <c r="K5" s="3"/>
      <c r="L5" s="3"/>
      <c r="M5" s="3"/>
      <c r="N5" s="3"/>
      <c r="O5" s="3"/>
    </row>
    <row r="6" spans="1:15" x14ac:dyDescent="0.3">
      <c r="A6" s="118" t="s">
        <v>179</v>
      </c>
      <c r="B6" s="119"/>
      <c r="C6" s="90">
        <v>15.33</v>
      </c>
      <c r="D6" s="3"/>
      <c r="E6" s="2"/>
      <c r="F6" s="77"/>
      <c r="G6" s="9"/>
      <c r="H6" s="3"/>
      <c r="I6" s="3"/>
      <c r="J6" s="3"/>
      <c r="K6" s="3"/>
      <c r="L6" s="3"/>
      <c r="M6" s="3"/>
      <c r="N6" s="3"/>
      <c r="O6" s="3"/>
    </row>
    <row r="7" spans="1:15" x14ac:dyDescent="0.3">
      <c r="A7" s="118" t="s">
        <v>3</v>
      </c>
      <c r="B7" s="119"/>
      <c r="C7" s="10">
        <v>4.7E-2</v>
      </c>
      <c r="D7" s="2"/>
      <c r="E7" s="77"/>
      <c r="F7" s="9"/>
      <c r="G7" s="3"/>
      <c r="H7" s="3"/>
      <c r="I7" s="3"/>
      <c r="J7" s="3"/>
      <c r="K7" s="3"/>
      <c r="L7" s="3"/>
      <c r="M7" s="3"/>
      <c r="N7" s="3"/>
      <c r="O7" s="3"/>
    </row>
    <row r="8" spans="1:15" x14ac:dyDescent="0.3">
      <c r="A8" s="120" t="s">
        <v>180</v>
      </c>
      <c r="B8" s="121"/>
      <c r="C8" s="11">
        <f>ROUND(C5*C7+C5,2)</f>
        <v>14.17</v>
      </c>
      <c r="D8" s="2"/>
      <c r="E8" s="77"/>
      <c r="F8" s="9"/>
      <c r="G8" s="3"/>
      <c r="H8" s="3"/>
      <c r="I8" s="3"/>
      <c r="J8" s="3"/>
      <c r="K8" s="3"/>
      <c r="L8" s="3"/>
      <c r="M8" s="3"/>
      <c r="N8" s="3"/>
      <c r="O8" s="3"/>
    </row>
    <row r="9" spans="1:15" x14ac:dyDescent="0.3">
      <c r="A9" s="120" t="s">
        <v>181</v>
      </c>
      <c r="B9" s="121"/>
      <c r="C9" s="95">
        <f>ROUND(C6*C7+C6,2)</f>
        <v>16.05</v>
      </c>
      <c r="D9" s="2"/>
      <c r="E9" s="77"/>
      <c r="F9" s="9"/>
      <c r="G9" s="3"/>
      <c r="H9" s="3"/>
      <c r="I9" s="3"/>
      <c r="J9" s="3"/>
      <c r="K9" s="3"/>
      <c r="L9" s="3"/>
      <c r="M9" s="3"/>
      <c r="N9" s="3"/>
      <c r="O9" s="3"/>
    </row>
    <row r="10" spans="1:15" x14ac:dyDescent="0.3">
      <c r="A10" s="5"/>
      <c r="B10" s="5"/>
      <c r="C10" s="77"/>
      <c r="D10" s="78"/>
      <c r="E10" s="12"/>
      <c r="F10" s="3"/>
      <c r="G10" s="3"/>
      <c r="H10" s="3"/>
      <c r="I10" s="3"/>
      <c r="J10" s="3"/>
      <c r="K10" s="3"/>
      <c r="L10" s="3"/>
      <c r="M10" s="3"/>
      <c r="N10" s="3"/>
      <c r="O10" s="3"/>
    </row>
    <row r="11" spans="1:15" x14ac:dyDescent="0.3">
      <c r="A11" s="13" t="s">
        <v>4</v>
      </c>
      <c r="B11" s="13"/>
      <c r="C11" s="78"/>
      <c r="D11" s="4"/>
      <c r="E11" s="14"/>
      <c r="F11" s="15"/>
      <c r="G11" s="3"/>
      <c r="H11" s="3"/>
      <c r="I11" s="3"/>
      <c r="J11" s="3"/>
      <c r="K11" s="3"/>
      <c r="L11" s="3"/>
      <c r="M11" s="3"/>
      <c r="N11" s="3"/>
      <c r="O11" s="3"/>
    </row>
    <row r="12" spans="1:15" ht="27" x14ac:dyDescent="0.3">
      <c r="A12" s="109" t="s">
        <v>5</v>
      </c>
      <c r="B12" s="111"/>
      <c r="C12" s="16" t="s">
        <v>6</v>
      </c>
      <c r="D12" s="17" t="s">
        <v>7</v>
      </c>
      <c r="E12" s="18" t="s">
        <v>8</v>
      </c>
      <c r="F12" s="14"/>
      <c r="G12" s="3"/>
      <c r="H12" s="3"/>
      <c r="I12" s="3"/>
      <c r="J12" s="3"/>
      <c r="K12" s="3"/>
      <c r="L12" s="3"/>
      <c r="M12" s="3"/>
      <c r="N12" s="3"/>
      <c r="O12" s="3"/>
    </row>
    <row r="13" spans="1:15" x14ac:dyDescent="0.3">
      <c r="A13" s="122" t="s">
        <v>9</v>
      </c>
      <c r="B13" s="123"/>
      <c r="C13" s="19">
        <v>8</v>
      </c>
      <c r="D13" s="20"/>
      <c r="E13" s="21">
        <f>IF(D13=0,,C13/D13)</f>
        <v>0</v>
      </c>
      <c r="F13" s="22"/>
      <c r="G13" s="3"/>
      <c r="H13" s="3"/>
      <c r="I13" s="3"/>
      <c r="J13" s="3"/>
      <c r="K13" s="3"/>
      <c r="L13" s="3"/>
      <c r="M13" s="3"/>
      <c r="N13" s="3"/>
      <c r="O13" s="3"/>
    </row>
    <row r="14" spans="1:15" x14ac:dyDescent="0.3">
      <c r="A14" s="4"/>
      <c r="B14" s="4"/>
      <c r="C14" s="4"/>
      <c r="D14" s="4"/>
      <c r="E14" s="23"/>
      <c r="F14" s="15"/>
      <c r="G14" s="3"/>
      <c r="H14" s="3"/>
      <c r="I14" s="3"/>
      <c r="J14" s="3"/>
      <c r="K14" s="3"/>
      <c r="L14" s="3"/>
      <c r="M14" s="3"/>
      <c r="N14" s="3"/>
      <c r="O14" s="3"/>
    </row>
    <row r="15" spans="1:15" x14ac:dyDescent="0.3">
      <c r="A15" s="124" t="s">
        <v>10</v>
      </c>
      <c r="B15" s="124"/>
      <c r="C15" s="124"/>
      <c r="D15" s="125"/>
      <c r="E15" s="125"/>
      <c r="F15" s="3"/>
      <c r="G15" s="3"/>
      <c r="H15" s="3"/>
      <c r="I15" s="3"/>
      <c r="J15" s="3"/>
      <c r="K15" s="3"/>
      <c r="L15" s="3"/>
      <c r="M15" s="3"/>
      <c r="N15" s="3"/>
      <c r="O15" s="3"/>
    </row>
    <row r="16" spans="1:15" ht="14.4" customHeight="1" x14ac:dyDescent="0.3">
      <c r="A16" s="80" t="s">
        <v>11</v>
      </c>
      <c r="B16" s="133" t="s">
        <v>8</v>
      </c>
      <c r="C16" s="134"/>
      <c r="D16" s="135" t="s">
        <v>12</v>
      </c>
      <c r="E16" s="135"/>
      <c r="F16" s="3"/>
      <c r="G16" s="3"/>
      <c r="H16" s="3"/>
      <c r="I16" s="3"/>
      <c r="J16" s="3"/>
      <c r="K16" s="3"/>
      <c r="L16" s="3"/>
      <c r="M16" s="3"/>
      <c r="N16" s="3"/>
      <c r="O16" s="3"/>
    </row>
    <row r="17" spans="1:15" x14ac:dyDescent="0.3">
      <c r="A17" s="79">
        <f>C8</f>
        <v>14.17</v>
      </c>
      <c r="B17" s="127">
        <f>E13</f>
        <v>0</v>
      </c>
      <c r="C17" s="128"/>
      <c r="D17" s="126">
        <f>(A17*B17)</f>
        <v>0</v>
      </c>
      <c r="E17" s="126"/>
      <c r="F17" s="3"/>
      <c r="G17" s="3"/>
      <c r="H17" s="3"/>
      <c r="I17" s="3"/>
      <c r="J17" s="3"/>
      <c r="K17" s="3"/>
      <c r="L17" s="3"/>
      <c r="M17" s="3"/>
      <c r="N17" s="3"/>
      <c r="O17" s="3"/>
    </row>
    <row r="18" spans="1:15" x14ac:dyDescent="0.3">
      <c r="A18" s="79">
        <f>C9</f>
        <v>16.05</v>
      </c>
      <c r="B18" s="129"/>
      <c r="C18" s="130"/>
      <c r="D18" s="126">
        <f>(A18*B17)</f>
        <v>0</v>
      </c>
      <c r="E18" s="126"/>
      <c r="F18" s="3"/>
      <c r="G18" s="3"/>
      <c r="H18" s="3"/>
      <c r="I18" s="3"/>
      <c r="J18" s="3"/>
      <c r="K18" s="3"/>
      <c r="L18" s="3"/>
      <c r="M18" s="3"/>
      <c r="N18" s="3"/>
      <c r="O18" s="3"/>
    </row>
    <row r="19" spans="1:15" x14ac:dyDescent="0.3">
      <c r="A19" s="4"/>
      <c r="B19" s="4"/>
      <c r="C19" s="4"/>
      <c r="D19" s="4"/>
      <c r="E19" s="4"/>
      <c r="F19" s="3"/>
      <c r="G19" s="3"/>
      <c r="H19" s="3"/>
      <c r="I19" s="3"/>
      <c r="J19" s="3"/>
      <c r="K19" s="3"/>
      <c r="L19" s="3"/>
      <c r="M19" s="3"/>
      <c r="N19" s="3"/>
      <c r="O19" s="3"/>
    </row>
    <row r="20" spans="1:15" x14ac:dyDescent="0.3">
      <c r="A20" s="124" t="s">
        <v>13</v>
      </c>
      <c r="B20" s="124"/>
      <c r="C20" s="124"/>
      <c r="D20" s="124"/>
      <c r="E20" s="4"/>
      <c r="F20" s="3"/>
      <c r="G20" s="3"/>
      <c r="H20" s="3"/>
      <c r="I20" s="3"/>
      <c r="J20" s="3"/>
      <c r="K20" s="3"/>
      <c r="L20" s="3"/>
      <c r="M20" s="3"/>
      <c r="N20" s="3"/>
      <c r="O20" s="3"/>
    </row>
    <row r="21" spans="1:15" x14ac:dyDescent="0.3">
      <c r="A21" s="136" t="s">
        <v>5</v>
      </c>
      <c r="B21" s="136"/>
      <c r="C21" s="80" t="s">
        <v>11</v>
      </c>
      <c r="D21" s="24" t="s">
        <v>14</v>
      </c>
      <c r="E21" s="80" t="s">
        <v>15</v>
      </c>
      <c r="F21" s="3"/>
      <c r="G21" s="3"/>
      <c r="H21" s="3"/>
      <c r="I21" s="3"/>
      <c r="J21" s="3"/>
      <c r="K21" s="3"/>
      <c r="L21" s="3"/>
      <c r="M21" s="3"/>
      <c r="N21" s="3"/>
      <c r="O21" s="3"/>
    </row>
    <row r="22" spans="1:15" x14ac:dyDescent="0.3">
      <c r="A22" s="96" t="s">
        <v>182</v>
      </c>
      <c r="B22" s="97"/>
      <c r="C22" s="79">
        <f>C8</f>
        <v>14.17</v>
      </c>
      <c r="D22" s="137"/>
      <c r="E22" s="79">
        <f>D22*C22</f>
        <v>0</v>
      </c>
      <c r="F22" s="3"/>
      <c r="G22" s="3"/>
      <c r="H22" s="3"/>
      <c r="I22" s="3"/>
      <c r="J22" s="3"/>
      <c r="K22" s="3"/>
      <c r="L22" s="3"/>
      <c r="M22" s="3"/>
      <c r="N22" s="3"/>
      <c r="O22" s="3"/>
    </row>
    <row r="23" spans="1:15" x14ac:dyDescent="0.3">
      <c r="A23" s="96" t="s">
        <v>183</v>
      </c>
      <c r="B23" s="97"/>
      <c r="C23" s="79">
        <f>C9</f>
        <v>16.05</v>
      </c>
      <c r="D23" s="138"/>
      <c r="E23" s="79">
        <f>D22*C23</f>
        <v>0</v>
      </c>
      <c r="F23" s="3"/>
      <c r="G23" s="3"/>
      <c r="H23" s="3"/>
      <c r="I23" s="3"/>
      <c r="J23" s="3"/>
      <c r="K23" s="3"/>
      <c r="L23" s="3"/>
      <c r="M23" s="3"/>
      <c r="N23" s="3"/>
      <c r="O23" s="3"/>
    </row>
    <row r="24" spans="1:15" x14ac:dyDescent="0.3">
      <c r="A24" s="4"/>
      <c r="B24" s="4"/>
      <c r="C24" s="4"/>
      <c r="D24" s="4"/>
      <c r="E24" s="4"/>
      <c r="F24" s="3"/>
      <c r="G24" s="3"/>
      <c r="H24" s="3"/>
      <c r="I24" s="3"/>
      <c r="J24" s="3"/>
      <c r="K24" s="3"/>
      <c r="L24" s="3"/>
      <c r="M24" s="3"/>
      <c r="N24" s="3"/>
      <c r="O24" s="3"/>
    </row>
    <row r="25" spans="1:15" x14ac:dyDescent="0.3">
      <c r="A25" s="98" t="s">
        <v>16</v>
      </c>
      <c r="B25" s="98"/>
      <c r="C25" s="98"/>
      <c r="D25" s="98"/>
      <c r="E25" s="25"/>
      <c r="F25" s="4"/>
      <c r="G25" s="9"/>
      <c r="H25" s="3"/>
      <c r="I25" s="3"/>
      <c r="J25" s="3"/>
      <c r="K25" s="3"/>
      <c r="L25" s="3"/>
      <c r="M25" s="3"/>
      <c r="N25" s="3"/>
      <c r="O25" s="3"/>
    </row>
    <row r="26" spans="1:15" x14ac:dyDescent="0.3">
      <c r="A26" s="99" t="s">
        <v>5</v>
      </c>
      <c r="B26" s="100"/>
      <c r="C26" s="81" t="s">
        <v>11</v>
      </c>
      <c r="D26" s="26" t="s">
        <v>14</v>
      </c>
      <c r="E26" s="81" t="s">
        <v>15</v>
      </c>
      <c r="F26" s="4"/>
      <c r="G26" s="9"/>
      <c r="H26" s="3"/>
      <c r="I26" s="3"/>
      <c r="J26" s="3"/>
      <c r="K26" s="3"/>
      <c r="L26" s="3"/>
      <c r="M26" s="3"/>
      <c r="N26" s="3"/>
      <c r="O26" s="3"/>
    </row>
    <row r="27" spans="1:15" x14ac:dyDescent="0.3">
      <c r="A27" s="101" t="s">
        <v>184</v>
      </c>
      <c r="B27" s="102"/>
      <c r="C27" s="79">
        <f>$C$8</f>
        <v>14.17</v>
      </c>
      <c r="D27" s="139"/>
      <c r="E27" s="79">
        <f>C27*D27</f>
        <v>0</v>
      </c>
      <c r="F27" s="23"/>
      <c r="G27" s="27"/>
      <c r="H27" s="3"/>
      <c r="I27" s="3"/>
      <c r="J27" s="3"/>
      <c r="K27" s="15"/>
      <c r="L27" s="15"/>
      <c r="M27" s="15"/>
      <c r="N27" s="15"/>
      <c r="O27" s="15"/>
    </row>
    <row r="28" spans="1:15" x14ac:dyDescent="0.3">
      <c r="A28" s="101" t="s">
        <v>185</v>
      </c>
      <c r="B28" s="102"/>
      <c r="C28" s="79">
        <f>$C$9</f>
        <v>16.05</v>
      </c>
      <c r="D28" s="140"/>
      <c r="E28" s="79">
        <f>C28*D27</f>
        <v>0</v>
      </c>
      <c r="F28" s="23"/>
      <c r="G28" s="27"/>
      <c r="H28" s="3"/>
      <c r="I28" s="3"/>
      <c r="J28" s="3"/>
      <c r="K28" s="15"/>
      <c r="L28" s="15"/>
      <c r="M28" s="15"/>
      <c r="N28" s="15"/>
      <c r="O28" s="15"/>
    </row>
    <row r="29" spans="1:15" x14ac:dyDescent="0.3">
      <c r="A29" s="28"/>
      <c r="B29" s="28"/>
      <c r="C29" s="29"/>
      <c r="D29" s="82"/>
      <c r="E29" s="82"/>
      <c r="F29" s="3"/>
      <c r="G29" s="3"/>
      <c r="H29" s="3"/>
      <c r="I29" s="3"/>
      <c r="J29" s="3"/>
      <c r="K29" s="3"/>
      <c r="L29" s="3"/>
      <c r="M29" s="3"/>
      <c r="N29" s="3"/>
      <c r="O29" s="3"/>
    </row>
    <row r="30" spans="1:15" x14ac:dyDescent="0.3">
      <c r="A30" s="13" t="s">
        <v>17</v>
      </c>
      <c r="B30" s="4"/>
      <c r="C30" s="4"/>
      <c r="D30" s="4"/>
      <c r="E30" s="4"/>
      <c r="F30" s="3"/>
      <c r="G30" s="3"/>
      <c r="H30" s="3"/>
      <c r="I30" s="3"/>
      <c r="J30" s="3"/>
      <c r="K30" s="3"/>
      <c r="L30" s="3"/>
      <c r="M30" s="3"/>
      <c r="N30" s="3"/>
      <c r="O30" s="3"/>
    </row>
    <row r="31" spans="1:15" x14ac:dyDescent="0.3">
      <c r="A31" s="30" t="s">
        <v>18</v>
      </c>
      <c r="B31" s="31" t="s">
        <v>19</v>
      </c>
      <c r="C31" s="31" t="s">
        <v>20</v>
      </c>
      <c r="D31" s="32" t="s">
        <v>14</v>
      </c>
      <c r="E31" s="33" t="s">
        <v>21</v>
      </c>
      <c r="F31" s="3"/>
      <c r="G31" s="3"/>
      <c r="H31" s="3"/>
      <c r="I31" s="3"/>
      <c r="J31" s="3"/>
      <c r="K31" s="3"/>
      <c r="L31" s="3"/>
      <c r="M31" s="3"/>
      <c r="N31" s="3"/>
      <c r="O31" s="3"/>
    </row>
    <row r="32" spans="1:15" x14ac:dyDescent="0.3">
      <c r="A32" s="34" t="s">
        <v>186</v>
      </c>
      <c r="B32" s="92">
        <v>22.81</v>
      </c>
      <c r="C32" s="105">
        <v>0.11</v>
      </c>
      <c r="D32" s="107">
        <f>IF(D13=0,,(B17+D22+D27)*C32)</f>
        <v>0</v>
      </c>
      <c r="E32" s="83">
        <f>D32*B32</f>
        <v>0</v>
      </c>
      <c r="F32" s="3"/>
      <c r="G32" s="3"/>
      <c r="H32" s="3"/>
      <c r="I32" s="3"/>
      <c r="J32" s="3"/>
      <c r="K32" s="3"/>
      <c r="L32" s="3"/>
      <c r="M32" s="3"/>
      <c r="N32" s="3"/>
      <c r="O32" s="3"/>
    </row>
    <row r="33" spans="1:15" x14ac:dyDescent="0.3">
      <c r="A33" s="34" t="s">
        <v>187</v>
      </c>
      <c r="B33" s="89">
        <v>22.92</v>
      </c>
      <c r="C33" s="106"/>
      <c r="D33" s="108"/>
      <c r="E33" s="83">
        <f>D32*B33</f>
        <v>0</v>
      </c>
      <c r="F33" s="3"/>
      <c r="G33" s="3"/>
      <c r="H33" s="3"/>
      <c r="I33" s="3"/>
      <c r="J33" s="3"/>
      <c r="K33" s="3"/>
      <c r="L33" s="3"/>
      <c r="M33" s="3"/>
      <c r="N33" s="3"/>
      <c r="O33" s="3"/>
    </row>
    <row r="34" spans="1:15" x14ac:dyDescent="0.3">
      <c r="A34" s="4"/>
      <c r="B34" s="4"/>
      <c r="C34" s="4"/>
      <c r="D34" s="4"/>
      <c r="E34" s="4"/>
      <c r="F34" s="3"/>
      <c r="G34" s="3"/>
      <c r="H34" s="3"/>
      <c r="I34" s="3"/>
      <c r="J34" s="3"/>
      <c r="K34" s="3"/>
      <c r="L34" s="3"/>
      <c r="M34" s="3"/>
      <c r="N34" s="3"/>
      <c r="O34" s="3"/>
    </row>
    <row r="35" spans="1:15" x14ac:dyDescent="0.3">
      <c r="A35" s="35" t="s">
        <v>22</v>
      </c>
      <c r="B35" s="35"/>
      <c r="C35" s="35"/>
      <c r="D35" s="35"/>
      <c r="E35" s="36"/>
      <c r="F35" s="3"/>
      <c r="G35" s="3"/>
      <c r="H35" s="3"/>
      <c r="I35" s="3"/>
      <c r="J35" s="3"/>
      <c r="K35" s="3"/>
      <c r="L35" s="3"/>
      <c r="M35" s="3"/>
      <c r="N35" s="3"/>
      <c r="O35" s="3"/>
    </row>
    <row r="36" spans="1:15" ht="27" x14ac:dyDescent="0.3">
      <c r="A36" s="84" t="s">
        <v>23</v>
      </c>
      <c r="B36" s="80" t="s">
        <v>24</v>
      </c>
      <c r="C36" s="18" t="s">
        <v>25</v>
      </c>
      <c r="D36" s="18" t="s">
        <v>26</v>
      </c>
      <c r="E36" s="18" t="s">
        <v>27</v>
      </c>
      <c r="F36" s="3"/>
      <c r="G36" s="3"/>
      <c r="H36" s="3"/>
      <c r="I36" s="3"/>
      <c r="J36" s="3"/>
      <c r="K36" s="3"/>
      <c r="L36" s="3"/>
      <c r="M36" s="3"/>
      <c r="N36" s="3"/>
      <c r="O36" s="3"/>
    </row>
    <row r="37" spans="1:15" x14ac:dyDescent="0.3">
      <c r="A37" s="37" t="s">
        <v>28</v>
      </c>
      <c r="B37" s="68">
        <v>0</v>
      </c>
      <c r="C37" s="85">
        <v>0</v>
      </c>
      <c r="D37" s="103">
        <f>IF(C37&gt;0,D22+D27+E13,0)</f>
        <v>0</v>
      </c>
      <c r="E37" s="131">
        <f>D37*C37</f>
        <v>0</v>
      </c>
      <c r="F37" s="3"/>
      <c r="G37" s="3"/>
      <c r="H37" s="3"/>
      <c r="I37" s="3"/>
      <c r="J37" s="3"/>
      <c r="K37" s="3"/>
      <c r="L37" s="3"/>
      <c r="M37" s="3"/>
      <c r="N37" s="3"/>
      <c r="O37" s="3"/>
    </row>
    <row r="38" spans="1:15" x14ac:dyDescent="0.3">
      <c r="A38" s="37" t="s">
        <v>29</v>
      </c>
      <c r="B38" s="68">
        <v>2.5</v>
      </c>
      <c r="C38" s="86"/>
      <c r="D38" s="104"/>
      <c r="E38" s="132"/>
      <c r="F38" s="3"/>
      <c r="G38" s="3"/>
      <c r="H38" s="3"/>
      <c r="I38" s="3"/>
      <c r="J38" s="3"/>
      <c r="K38" s="3"/>
      <c r="L38" s="3"/>
      <c r="M38" s="3"/>
      <c r="N38" s="3"/>
      <c r="O38" s="3"/>
    </row>
    <row r="39" spans="1:15" x14ac:dyDescent="0.3">
      <c r="A39" s="4"/>
      <c r="B39" s="4"/>
      <c r="C39" s="4"/>
      <c r="D39" s="4"/>
      <c r="E39" s="4"/>
      <c r="F39" s="3"/>
      <c r="G39" s="3"/>
      <c r="H39" s="3"/>
      <c r="I39" s="3"/>
      <c r="J39" s="3"/>
      <c r="K39" s="3"/>
      <c r="L39" s="3"/>
      <c r="M39" s="3"/>
      <c r="N39" s="3"/>
      <c r="O39" s="3"/>
    </row>
    <row r="40" spans="1:15" x14ac:dyDescent="0.3">
      <c r="A40" s="13" t="s">
        <v>30</v>
      </c>
      <c r="B40" s="13"/>
      <c r="C40" s="13"/>
      <c r="D40" s="13"/>
      <c r="E40" s="3"/>
      <c r="F40" s="3"/>
      <c r="G40" s="3"/>
      <c r="H40" s="3"/>
      <c r="I40" s="3"/>
      <c r="J40" s="3"/>
      <c r="K40" s="3"/>
      <c r="L40" s="3"/>
      <c r="M40" s="3"/>
      <c r="N40" s="3"/>
      <c r="O40" s="3"/>
    </row>
    <row r="41" spans="1:15" x14ac:dyDescent="0.3">
      <c r="A41" s="109" t="s">
        <v>31</v>
      </c>
      <c r="B41" s="110"/>
      <c r="C41" s="110"/>
      <c r="D41" s="111"/>
      <c r="E41" s="31" t="s">
        <v>32</v>
      </c>
      <c r="F41" s="3"/>
      <c r="G41" s="3"/>
      <c r="H41" s="3"/>
      <c r="I41" s="3"/>
      <c r="J41" s="3"/>
      <c r="K41" s="3"/>
      <c r="L41" s="3"/>
      <c r="M41" s="3"/>
      <c r="N41" s="3"/>
      <c r="O41" s="3"/>
    </row>
    <row r="42" spans="1:15" x14ac:dyDescent="0.3">
      <c r="A42" s="34" t="s">
        <v>188</v>
      </c>
      <c r="B42" s="38"/>
      <c r="C42" s="38"/>
      <c r="D42" s="116">
        <v>8.7099999999999997E-2</v>
      </c>
      <c r="E42" s="39">
        <f>D42*(D17+E22+E32+E37)</f>
        <v>0</v>
      </c>
      <c r="F42" s="3"/>
      <c r="G42" s="3"/>
      <c r="H42" s="3"/>
      <c r="I42" s="3"/>
      <c r="J42" s="3"/>
      <c r="K42" s="3"/>
      <c r="L42" s="3"/>
      <c r="M42" s="3"/>
      <c r="N42" s="3"/>
      <c r="O42" s="3"/>
    </row>
    <row r="43" spans="1:15" x14ac:dyDescent="0.3">
      <c r="A43" s="34" t="s">
        <v>189</v>
      </c>
      <c r="B43" s="38"/>
      <c r="C43" s="38"/>
      <c r="D43" s="117"/>
      <c r="E43" s="39">
        <f>D42*(D18+E23+E33+E37)</f>
        <v>0</v>
      </c>
      <c r="F43" s="3"/>
      <c r="G43" s="3"/>
      <c r="H43" s="3"/>
      <c r="I43" s="3"/>
      <c r="J43" s="3"/>
      <c r="K43" s="3"/>
      <c r="L43" s="3"/>
      <c r="M43" s="3"/>
      <c r="N43" s="3"/>
      <c r="O43" s="3"/>
    </row>
    <row r="44" spans="1:15" x14ac:dyDescent="0.3">
      <c r="A44" s="112" t="s">
        <v>190</v>
      </c>
      <c r="B44" s="113"/>
      <c r="C44" s="113"/>
      <c r="D44" s="114"/>
      <c r="E44" s="87">
        <f>SUM(E42:E42)</f>
        <v>0</v>
      </c>
      <c r="F44" s="3"/>
      <c r="G44" s="9"/>
      <c r="H44" s="3"/>
      <c r="I44" s="3"/>
      <c r="J44" s="3"/>
      <c r="K44" s="3"/>
      <c r="L44" s="3"/>
      <c r="M44" s="3"/>
      <c r="N44" s="3"/>
      <c r="O44" s="3"/>
    </row>
    <row r="45" spans="1:15" x14ac:dyDescent="0.3">
      <c r="A45" s="112" t="s">
        <v>191</v>
      </c>
      <c r="B45" s="113"/>
      <c r="C45" s="113"/>
      <c r="D45" s="114"/>
      <c r="E45" s="87">
        <f>SUM(E43:E43)</f>
        <v>0</v>
      </c>
      <c r="F45" s="3"/>
      <c r="G45" s="9"/>
      <c r="H45" s="3"/>
      <c r="I45" s="3"/>
      <c r="J45" s="3"/>
      <c r="K45" s="3"/>
      <c r="L45" s="3"/>
      <c r="M45" s="3"/>
      <c r="N45" s="3"/>
      <c r="O45" s="3"/>
    </row>
    <row r="46" spans="1:15" x14ac:dyDescent="0.3">
      <c r="A46" s="40"/>
      <c r="B46" s="41"/>
      <c r="C46" s="41"/>
      <c r="D46" s="41"/>
      <c r="E46" s="41"/>
      <c r="F46" s="3"/>
      <c r="G46" s="3"/>
      <c r="H46" s="3"/>
      <c r="I46" s="3"/>
      <c r="J46" s="3"/>
      <c r="K46" s="3"/>
      <c r="L46" s="3"/>
      <c r="M46" s="3"/>
      <c r="N46" s="3"/>
      <c r="O46" s="3"/>
    </row>
    <row r="47" spans="1:15" x14ac:dyDescent="0.3">
      <c r="A47" s="5" t="s">
        <v>33</v>
      </c>
      <c r="B47" s="5"/>
      <c r="C47" s="4"/>
      <c r="D47" s="42"/>
      <c r="E47" s="42"/>
      <c r="F47" s="3"/>
      <c r="G47" s="3"/>
      <c r="H47" s="3"/>
      <c r="I47" s="3"/>
      <c r="J47" s="3"/>
      <c r="K47" s="3"/>
      <c r="L47" s="3"/>
      <c r="M47" s="3"/>
      <c r="N47" s="3"/>
      <c r="O47" s="3"/>
    </row>
    <row r="48" spans="1:15" x14ac:dyDescent="0.3">
      <c r="A48" s="13" t="s">
        <v>34</v>
      </c>
      <c r="B48" s="3"/>
      <c r="C48" s="3"/>
      <c r="D48" s="4"/>
      <c r="E48" s="42"/>
      <c r="F48" s="3"/>
      <c r="G48" s="3"/>
      <c r="H48" s="3"/>
      <c r="I48" s="3"/>
      <c r="J48" s="3"/>
      <c r="K48" s="3"/>
      <c r="L48" s="3"/>
      <c r="M48" s="3"/>
      <c r="N48" s="3"/>
      <c r="O48" s="3"/>
    </row>
    <row r="49" spans="1:15" x14ac:dyDescent="0.3">
      <c r="A49" s="115" t="s">
        <v>192</v>
      </c>
      <c r="B49" s="115"/>
      <c r="C49" s="43">
        <f>E22+E32+D17+E27+E37+E42</f>
        <v>0</v>
      </c>
      <c r="D49" s="4"/>
      <c r="E49" s="4"/>
      <c r="F49" s="3"/>
      <c r="G49" s="3"/>
      <c r="H49" s="3"/>
      <c r="I49" s="3"/>
      <c r="J49" s="3"/>
      <c r="K49" s="3"/>
      <c r="L49" s="3"/>
      <c r="M49" s="3"/>
      <c r="N49" s="3"/>
      <c r="O49" s="3"/>
    </row>
    <row r="50" spans="1:15" x14ac:dyDescent="0.3">
      <c r="A50" s="115" t="s">
        <v>193</v>
      </c>
      <c r="B50" s="115"/>
      <c r="C50" s="43">
        <f>E23+E33+D18+E28+E37+E43</f>
        <v>0</v>
      </c>
      <c r="D50" s="9"/>
      <c r="E50" s="4"/>
      <c r="F50" s="3"/>
      <c r="G50" s="3"/>
      <c r="H50" s="3"/>
      <c r="I50" s="3"/>
      <c r="J50" s="3"/>
      <c r="K50" s="3"/>
      <c r="L50" s="3"/>
      <c r="M50" s="3"/>
      <c r="N50" s="3"/>
      <c r="O50" s="3"/>
    </row>
    <row r="51" spans="1:15" x14ac:dyDescent="0.3">
      <c r="A51" s="3"/>
      <c r="B51" s="77"/>
      <c r="C51" s="77"/>
      <c r="D51" s="2"/>
      <c r="E51" s="2"/>
      <c r="F51" s="3"/>
      <c r="G51" s="3"/>
    </row>
  </sheetData>
  <mergeCells count="33">
    <mergeCell ref="A50:B50"/>
    <mergeCell ref="A15:E15"/>
    <mergeCell ref="A6:B6"/>
    <mergeCell ref="A9:B9"/>
    <mergeCell ref="D18:E18"/>
    <mergeCell ref="B17:C18"/>
    <mergeCell ref="E37:E38"/>
    <mergeCell ref="B16:C16"/>
    <mergeCell ref="D16:E16"/>
    <mergeCell ref="D17:E17"/>
    <mergeCell ref="A20:D20"/>
    <mergeCell ref="A21:B21"/>
    <mergeCell ref="A23:B23"/>
    <mergeCell ref="D22:D23"/>
    <mergeCell ref="A28:B28"/>
    <mergeCell ref="D27:D28"/>
    <mergeCell ref="A5:B5"/>
    <mergeCell ref="A7:B7"/>
    <mergeCell ref="A8:B8"/>
    <mergeCell ref="A12:B12"/>
    <mergeCell ref="A13:B13"/>
    <mergeCell ref="A41:D41"/>
    <mergeCell ref="A44:D44"/>
    <mergeCell ref="A49:B49"/>
    <mergeCell ref="D42:D43"/>
    <mergeCell ref="A45:D45"/>
    <mergeCell ref="A22:B22"/>
    <mergeCell ref="A25:D25"/>
    <mergeCell ref="A26:B26"/>
    <mergeCell ref="A27:B27"/>
    <mergeCell ref="D37:D38"/>
    <mergeCell ref="C32:C33"/>
    <mergeCell ref="D32:D33"/>
  </mergeCells>
  <dataValidations count="30">
    <dataValidation allowBlank="1" showInputMessage="1" showErrorMessage="1" prompt="Enter Number of Residents defined as DHS-approved # of provider-controlled units" sqref="D13" xr:uid="{F7B37A04-74FD-4DE9-BA50-2BB7648FC073}"/>
    <dataValidation allowBlank="1" showInputMessage="1" showErrorMessage="1" prompt="Individual Remote Staff Wage" sqref="C27:C28" xr:uid="{77538459-2A16-498D-A74F-3312B678D571}"/>
    <dataValidation allowBlank="1" showInputMessage="1" showErrorMessage="1" prompt="Enter Individual Remote Staff Hours per Day" sqref="D27" xr:uid="{81DDBE7A-38E5-440A-938D-EFD70B8D771C}"/>
    <dataValidation allowBlank="1" showInputMessage="1" showErrorMessage="1" prompt="Individual Remote Staff Amount per Day formula is Individual Wage times Individual Remote Staff Hours per Day" sqref="E27:E28" xr:uid="{02A82F5F-92DA-4DA0-905A-C5C9BC51014B}"/>
    <dataValidation allowBlank="1" showInputMessage="1" showErrorMessage="1" prompt="Individual Amount for Remote Shared Staff formula is Total Remote Shared Staff Amount divided by Number of Residents-Remote" sqref="D29:E29" xr:uid="{336E32E7-EFA7-403F-99AC-2AF799DD6D4C}"/>
    <dataValidation allowBlank="1" showInputMessage="1" showErrorMessage="1" prompt="Number of Residents - Remote formula is equal to Number of Residents - Direct" sqref="C29" xr:uid="{B227689F-F565-49D9-A71E-25D9E608B715}"/>
    <dataValidation allowBlank="1" showInputMessage="1" showErrorMessage="1" prompt="Total Remote Shared Staff Amount formula is equal to Remote Shared Staff Amount per Day" sqref="A29:B29" xr:uid="{C0F107B1-E4C0-4912-B46D-FA7ECF82E379}"/>
    <dataValidation allowBlank="1" showInputMessage="1" showErrorMessage="1" prompt="Total individual amount for shared staffing is the CWF wage times individual hours of base shared staffing per day" sqref="D17:E18" xr:uid="{57EBC45C-545D-41E9-836E-5ACCD3FF82C2}"/>
    <dataValidation allowBlank="1" showInputMessage="1" showErrorMessage="1" prompt="Shared staff wage" sqref="A17:A18" xr:uid="{2801EA26-1270-4581-B978-006330A3FD97}"/>
    <dataValidation allowBlank="1" showInputMessage="1" showErrorMessage="1" prompt="Base shared staffing hours per day/# of residents" sqref="E13" xr:uid="{E1409BD5-D19C-4F5F-BED1-2BBEA3C21427}"/>
    <dataValidation allowBlank="1" showInputMessage="1" showErrorMessage="1" prompt="Individual hours of base shared staffing per day" sqref="B17:C17" xr:uid="{7C39090B-1ABE-4383-A16C-79D98C1C179E}"/>
    <dataValidation allowBlank="1" showInputMessage="1" showErrorMessage="1" prompt="Total Dollars for Relief Staffing formula is equal to Relief Staff Dollar Amount" sqref="E44:E45" xr:uid="{682D96EB-E72F-4B56-841E-1B59E3281C13}"/>
    <dataValidation allowBlank="1" showInputMessage="1" showErrorMessage="1" prompt="Enter Number of Residents - On-site" sqref="F13" xr:uid="{04A7CDFD-104F-48C7-BC01-04109B9A40E7}"/>
    <dataValidation allowBlank="1" showInputMessage="1" showErrorMessage="1" prompt="Deaf or Hard of Hearing Add-on Amount" sqref="B38" xr:uid="{115EC54C-810F-4BE0-A372-F3C056C901AB}"/>
    <dataValidation type="list" allowBlank="1" showInputMessage="1" showErrorMessage="1" prompt="Enter Add-on Choice" sqref="C37" xr:uid="{C0B08023-FBF4-4E87-95C7-F2562318F514}">
      <formula1>$B$37:$B$38</formula1>
    </dataValidation>
    <dataValidation allowBlank="1" showInputMessage="1" showErrorMessage="1" prompt="Supervision Percent" sqref="C32" xr:uid="{253214E2-12D3-44E6-8B5F-E2F3D118253D}"/>
    <dataValidation allowBlank="1" showInputMessage="1" showErrorMessage="1" prompt="Supervision Amount per Day formula is Supervision Wage times Supervision Hours per Day" sqref="E32:E33" xr:uid="{74A8DF9B-771F-489F-A6C8-4C8C968A6F8E}"/>
    <dataValidation allowBlank="1" showInputMessage="1" showErrorMessage="1" prompt="Supervision Wage" sqref="B32:B33" xr:uid="{350039EB-6447-48C8-B960-5514E6CFBD30}"/>
    <dataValidation allowBlank="1" showInputMessage="1" showErrorMessage="1" prompt="Individual on-site staff wage" sqref="C22:C23" xr:uid="{43CE0565-3001-4076-82F5-6AB66EFD8FBB}"/>
    <dataValidation allowBlank="1" showInputMessage="1" showErrorMessage="1" prompt="Shared On-site Primary Staff/Awake Wage" sqref="C5:C6" xr:uid="{3DBF0C3D-73F0-4BC0-B4F4-E5D74D64FE7A}"/>
    <dataValidation allowBlank="1" showInputMessage="1" showErrorMessage="1" prompt="Staffing Customization Amount per Day formula is Total DCS Hours per Day times Add-on Amount" sqref="E37:E38" xr:uid="{F00E82D8-C3EA-4303-BDE1-A88797E48DA6}"/>
    <dataValidation allowBlank="1" showInputMessage="1" showErrorMessage="1" prompt="If Add-on Choice is greater than $0, Total DCS Hours per Day formula is individual portion of shared hours per day + individual remote hours + individual on-site hours divided by Number of Residents-Direct)" sqref="D37:D38" xr:uid="{DCF99E86-EB79-432B-8D67-9F093C38A6A3}"/>
    <dataValidation allowBlank="1" showInputMessage="1" showErrorMessage="1" prompt="Supervision Hours per Day formula is ((Base shared staffing hours per day divided by # of Residents)+Individual on-site hours + Individual remote hours per Day)) times Supervisor Percent" sqref="D32" xr:uid="{C3E70A37-65BE-4B2F-A27C-60BDBAB9A305}"/>
    <dataValidation allowBlank="1" showInputMessage="1" showErrorMessage="1" prompt="No Customization Add-on Amount" sqref="B37" xr:uid="{52C0DE65-6E2E-402A-9339-DBBEB503FADE}"/>
    <dataValidation allowBlank="1" showInputMessage="1" showErrorMessage="1" prompt="Total Staffing formula is Total Individual Amount for Shared Staffing + Amount per Day for Individual On-site staff + Amount per Day for Individual Remote staff+ Supervision + Customization + Total dollars relief " sqref="C49:C50" xr:uid="{A57A9D51-66EA-4604-B370-F819C0ECED87}"/>
    <dataValidation allowBlank="1" showInputMessage="1" showErrorMessage="1" prompt="Individual on-site staff amount per day formula is individual hours per day times on-site wage" sqref="E22:E23" xr:uid="{E0249B77-0EF7-4F6F-9159-931CE41FD5AB}"/>
    <dataValidation allowBlank="1" showInputMessage="1" showErrorMessage="1" prompt="Enter individual on-site hours per day" sqref="D22" xr:uid="{E71DF50C-800A-4759-A2D4-EDEEB2098E84}"/>
    <dataValidation allowBlank="1" showInputMessage="1" showErrorMessage="1" prompt="Percentage for Direct Care Relief Staff" sqref="D42" xr:uid="{84E00C46-E849-485E-85A3-4371A5C25992}"/>
    <dataValidation allowBlank="1" showInputMessage="1" showErrorMessage="1" prompt="Base shared staffing hours per day" sqref="C13" xr:uid="{77733D42-A0D2-49E2-B307-17FC458176C1}"/>
    <dataValidation allowBlank="1" showInputMessage="1" showErrorMessage="1" prompt="Use CTRL plus arrow keys to move to edge of tables.  Press TAB to move to cells where data can be entered." sqref="A1:D1" xr:uid="{2C82BF30-6A18-4087-9D5B-CE1530A74901}"/>
  </dataValidations>
  <pageMargins left="0.7" right="0.7" top="0.75" bottom="0.75" header="0.3" footer="0.3"/>
  <pageSetup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D24830-2A76-4DF7-98A7-ED378FCF337C}">
  <dimension ref="A1:F108"/>
  <sheetViews>
    <sheetView topLeftCell="A2" workbookViewId="0">
      <selection activeCell="A3" sqref="A3"/>
    </sheetView>
  </sheetViews>
  <sheetFormatPr defaultRowHeight="14.4" x14ac:dyDescent="0.3"/>
  <cols>
    <col min="1" max="1" width="27.33203125" customWidth="1"/>
    <col min="2" max="2" width="19.33203125" customWidth="1"/>
    <col min="3" max="3" width="19.6640625" customWidth="1"/>
  </cols>
  <sheetData>
    <row r="1" spans="1:6" x14ac:dyDescent="0.3">
      <c r="F1" s="44"/>
    </row>
    <row r="2" spans="1:6" x14ac:dyDescent="0.3">
      <c r="F2" s="44"/>
    </row>
    <row r="3" spans="1:6" x14ac:dyDescent="0.3">
      <c r="A3" s="13" t="s">
        <v>35</v>
      </c>
      <c r="B3" s="9"/>
      <c r="C3" s="9"/>
      <c r="D3" s="9"/>
      <c r="F3" s="44"/>
    </row>
    <row r="4" spans="1:6" x14ac:dyDescent="0.3">
      <c r="A4" s="30" t="s">
        <v>36</v>
      </c>
      <c r="B4" s="141" t="s">
        <v>37</v>
      </c>
      <c r="C4" s="142"/>
      <c r="D4" s="143"/>
      <c r="F4" s="44"/>
    </row>
    <row r="5" spans="1:6" x14ac:dyDescent="0.3">
      <c r="A5" s="30" t="s">
        <v>38</v>
      </c>
      <c r="B5" s="144" t="str">
        <f>INDEX($C$10:$C$97,MATCH(B4:D4,B10:B97,0))</f>
        <v>Unspecified Region</v>
      </c>
      <c r="C5" s="145"/>
      <c r="D5" s="146"/>
      <c r="F5" s="44"/>
    </row>
    <row r="6" spans="1:6" x14ac:dyDescent="0.3">
      <c r="F6" s="44"/>
    </row>
    <row r="7" spans="1:6" x14ac:dyDescent="0.3">
      <c r="A7" t="s">
        <v>39</v>
      </c>
      <c r="B7" t="str">
        <f>INDEX($D$10:$D$97,MATCH(B4:D4,B10:B97,0))</f>
        <v>-</v>
      </c>
      <c r="F7" s="44"/>
    </row>
    <row r="8" spans="1:6" x14ac:dyDescent="0.3">
      <c r="F8" s="44"/>
    </row>
    <row r="9" spans="1:6" hidden="1" x14ac:dyDescent="0.3">
      <c r="B9" s="45" t="s">
        <v>40</v>
      </c>
      <c r="C9" s="45" t="s">
        <v>41</v>
      </c>
      <c r="D9" s="46" t="s">
        <v>39</v>
      </c>
    </row>
    <row r="10" spans="1:6" hidden="1" x14ac:dyDescent="0.3">
      <c r="B10" s="47" t="s">
        <v>37</v>
      </c>
      <c r="C10" s="47" t="s">
        <v>42</v>
      </c>
      <c r="D10" s="48" t="s">
        <v>43</v>
      </c>
    </row>
    <row r="11" spans="1:6" hidden="1" x14ac:dyDescent="0.3">
      <c r="B11" s="49" t="s">
        <v>44</v>
      </c>
      <c r="C11" s="49" t="s">
        <v>45</v>
      </c>
      <c r="D11" s="50">
        <v>0.97199999999999998</v>
      </c>
    </row>
    <row r="12" spans="1:6" hidden="1" x14ac:dyDescent="0.3">
      <c r="B12" s="49" t="s">
        <v>46</v>
      </c>
      <c r="C12" s="49" t="s">
        <v>47</v>
      </c>
      <c r="D12" s="50">
        <v>1.0229999999999999</v>
      </c>
    </row>
    <row r="13" spans="1:6" hidden="1" x14ac:dyDescent="0.3">
      <c r="B13" s="49" t="s">
        <v>48</v>
      </c>
      <c r="C13" s="49" t="s">
        <v>49</v>
      </c>
      <c r="D13" s="50">
        <v>0.97899999999999998</v>
      </c>
    </row>
    <row r="14" spans="1:6" hidden="1" x14ac:dyDescent="0.3">
      <c r="B14" s="49" t="s">
        <v>50</v>
      </c>
      <c r="C14" s="49" t="s">
        <v>49</v>
      </c>
      <c r="D14" s="50">
        <v>0.97899999999999998</v>
      </c>
    </row>
    <row r="15" spans="1:6" hidden="1" x14ac:dyDescent="0.3">
      <c r="B15" s="49" t="s">
        <v>51</v>
      </c>
      <c r="C15" s="49" t="s">
        <v>52</v>
      </c>
      <c r="D15" s="50">
        <v>0.95399999999999996</v>
      </c>
    </row>
    <row r="16" spans="1:6" hidden="1" x14ac:dyDescent="0.3">
      <c r="B16" s="49" t="s">
        <v>53</v>
      </c>
      <c r="C16" s="51" t="s">
        <v>54</v>
      </c>
      <c r="D16" s="50">
        <v>0.98299999999999998</v>
      </c>
    </row>
    <row r="17" spans="2:4" hidden="1" x14ac:dyDescent="0.3">
      <c r="B17" s="49" t="s">
        <v>55</v>
      </c>
      <c r="C17" s="49" t="s">
        <v>56</v>
      </c>
      <c r="D17" s="50">
        <v>1.0229999999999999</v>
      </c>
    </row>
    <row r="18" spans="2:4" hidden="1" x14ac:dyDescent="0.3">
      <c r="B18" s="49" t="s">
        <v>57</v>
      </c>
      <c r="C18" s="51" t="s">
        <v>58</v>
      </c>
      <c r="D18" s="50">
        <v>0.95699999999999996</v>
      </c>
    </row>
    <row r="19" spans="2:4" hidden="1" x14ac:dyDescent="0.3">
      <c r="B19" s="49" t="s">
        <v>59</v>
      </c>
      <c r="C19" s="51" t="s">
        <v>60</v>
      </c>
      <c r="D19" s="50">
        <v>0.96499999999999997</v>
      </c>
    </row>
    <row r="20" spans="2:4" hidden="1" x14ac:dyDescent="0.3">
      <c r="B20" s="49" t="s">
        <v>61</v>
      </c>
      <c r="C20" s="49" t="s">
        <v>47</v>
      </c>
      <c r="D20" s="50">
        <v>1.0229999999999999</v>
      </c>
    </row>
    <row r="21" spans="2:4" hidden="1" x14ac:dyDescent="0.3">
      <c r="B21" s="49" t="s">
        <v>62</v>
      </c>
      <c r="C21" s="49" t="s">
        <v>49</v>
      </c>
      <c r="D21" s="50">
        <v>0.97899999999999998</v>
      </c>
    </row>
    <row r="22" spans="2:4" hidden="1" x14ac:dyDescent="0.3">
      <c r="B22" s="49" t="s">
        <v>63</v>
      </c>
      <c r="C22" s="51" t="s">
        <v>54</v>
      </c>
      <c r="D22" s="50">
        <v>0.98299999999999998</v>
      </c>
    </row>
    <row r="23" spans="2:4" hidden="1" x14ac:dyDescent="0.3">
      <c r="B23" s="49" t="s">
        <v>64</v>
      </c>
      <c r="C23" s="51" t="s">
        <v>47</v>
      </c>
      <c r="D23" s="50">
        <v>1.0229999999999999</v>
      </c>
    </row>
    <row r="24" spans="2:4" hidden="1" x14ac:dyDescent="0.3">
      <c r="B24" s="49" t="s">
        <v>65</v>
      </c>
      <c r="C24" s="51" t="s">
        <v>66</v>
      </c>
      <c r="D24" s="50">
        <v>1.0249999999999999</v>
      </c>
    </row>
    <row r="25" spans="2:4" hidden="1" x14ac:dyDescent="0.3">
      <c r="B25" s="49" t="s">
        <v>67</v>
      </c>
      <c r="C25" s="49" t="s">
        <v>49</v>
      </c>
      <c r="D25" s="50">
        <v>0.97899999999999998</v>
      </c>
    </row>
    <row r="26" spans="2:4" hidden="1" x14ac:dyDescent="0.3">
      <c r="B26" s="49" t="s">
        <v>68</v>
      </c>
      <c r="C26" s="51" t="s">
        <v>45</v>
      </c>
      <c r="D26" s="50">
        <v>0.97199999999999998</v>
      </c>
    </row>
    <row r="27" spans="2:4" hidden="1" x14ac:dyDescent="0.3">
      <c r="B27" s="49" t="s">
        <v>69</v>
      </c>
      <c r="C27" s="51" t="s">
        <v>54</v>
      </c>
      <c r="D27" s="50">
        <v>0.98299999999999998</v>
      </c>
    </row>
    <row r="28" spans="2:4" hidden="1" x14ac:dyDescent="0.3">
      <c r="B28" s="49" t="s">
        <v>70</v>
      </c>
      <c r="C28" s="49" t="s">
        <v>49</v>
      </c>
      <c r="D28" s="50">
        <v>0.97899999999999998</v>
      </c>
    </row>
    <row r="29" spans="2:4" hidden="1" x14ac:dyDescent="0.3">
      <c r="B29" s="49" t="s">
        <v>71</v>
      </c>
      <c r="C29" s="49" t="s">
        <v>47</v>
      </c>
      <c r="D29" s="50">
        <v>1.0229999999999999</v>
      </c>
    </row>
    <row r="30" spans="2:4" hidden="1" x14ac:dyDescent="0.3">
      <c r="B30" s="49" t="s">
        <v>72</v>
      </c>
      <c r="C30" s="51" t="s">
        <v>73</v>
      </c>
      <c r="D30" s="50">
        <v>1.018</v>
      </c>
    </row>
    <row r="31" spans="2:4" hidden="1" x14ac:dyDescent="0.3">
      <c r="B31" s="49" t="s">
        <v>74</v>
      </c>
      <c r="C31" s="49" t="s">
        <v>49</v>
      </c>
      <c r="D31" s="50">
        <v>0.97899999999999998</v>
      </c>
    </row>
    <row r="32" spans="2:4" hidden="1" x14ac:dyDescent="0.3">
      <c r="B32" s="49" t="s">
        <v>75</v>
      </c>
      <c r="C32" s="51" t="s">
        <v>58</v>
      </c>
      <c r="D32" s="50">
        <v>0.95699999999999996</v>
      </c>
    </row>
    <row r="33" spans="2:4" hidden="1" x14ac:dyDescent="0.3">
      <c r="B33" s="49" t="s">
        <v>76</v>
      </c>
      <c r="C33" s="51" t="s">
        <v>73</v>
      </c>
      <c r="D33" s="50">
        <v>1.018</v>
      </c>
    </row>
    <row r="34" spans="2:4" hidden="1" x14ac:dyDescent="0.3">
      <c r="B34" s="49" t="s">
        <v>77</v>
      </c>
      <c r="C34" s="51" t="s">
        <v>58</v>
      </c>
      <c r="D34" s="50">
        <v>0.95699999999999996</v>
      </c>
    </row>
    <row r="35" spans="2:4" hidden="1" x14ac:dyDescent="0.3">
      <c r="B35" s="49" t="s">
        <v>78</v>
      </c>
      <c r="C35" s="51" t="s">
        <v>58</v>
      </c>
      <c r="D35" s="50">
        <v>0.95699999999999996</v>
      </c>
    </row>
    <row r="36" spans="2:4" hidden="1" x14ac:dyDescent="0.3">
      <c r="B36" s="49" t="s">
        <v>79</v>
      </c>
      <c r="C36" s="49" t="s">
        <v>49</v>
      </c>
      <c r="D36" s="50">
        <v>0.97899999999999998</v>
      </c>
    </row>
    <row r="37" spans="2:4" hidden="1" x14ac:dyDescent="0.3">
      <c r="B37" s="49" t="s">
        <v>80</v>
      </c>
      <c r="C37" s="49" t="s">
        <v>47</v>
      </c>
      <c r="D37" s="50">
        <v>1.0229999999999999</v>
      </c>
    </row>
    <row r="38" spans="2:4" hidden="1" x14ac:dyDescent="0.3">
      <c r="B38" s="49" t="s">
        <v>81</v>
      </c>
      <c r="C38" s="51" t="s">
        <v>82</v>
      </c>
      <c r="D38" s="50">
        <v>0.995</v>
      </c>
    </row>
    <row r="39" spans="2:4" hidden="1" x14ac:dyDescent="0.3">
      <c r="B39" s="49" t="s">
        <v>83</v>
      </c>
      <c r="C39" s="49" t="s">
        <v>49</v>
      </c>
      <c r="D39" s="50">
        <v>0.97899999999999998</v>
      </c>
    </row>
    <row r="40" spans="2:4" hidden="1" x14ac:dyDescent="0.3">
      <c r="B40" s="49" t="s">
        <v>84</v>
      </c>
      <c r="C40" s="51" t="s">
        <v>47</v>
      </c>
      <c r="D40" s="50">
        <v>1.0229999999999999</v>
      </c>
    </row>
    <row r="41" spans="2:4" hidden="1" x14ac:dyDescent="0.3">
      <c r="B41" s="49" t="s">
        <v>85</v>
      </c>
      <c r="C41" s="51" t="s">
        <v>45</v>
      </c>
      <c r="D41" s="50">
        <v>0.97199999999999998</v>
      </c>
    </row>
    <row r="42" spans="2:4" hidden="1" x14ac:dyDescent="0.3">
      <c r="B42" s="49" t="s">
        <v>86</v>
      </c>
      <c r="C42" s="51" t="s">
        <v>54</v>
      </c>
      <c r="D42" s="50">
        <v>0.98299999999999998</v>
      </c>
    </row>
    <row r="43" spans="2:4" hidden="1" x14ac:dyDescent="0.3">
      <c r="B43" s="49" t="s">
        <v>87</v>
      </c>
      <c r="C43" s="51" t="s">
        <v>45</v>
      </c>
      <c r="D43" s="50">
        <v>0.97199999999999998</v>
      </c>
    </row>
    <row r="44" spans="2:4" hidden="1" x14ac:dyDescent="0.3">
      <c r="B44" s="49" t="s">
        <v>88</v>
      </c>
      <c r="C44" s="51" t="s">
        <v>54</v>
      </c>
      <c r="D44" s="50">
        <v>0.98299999999999998</v>
      </c>
    </row>
    <row r="45" spans="2:4" hidden="1" x14ac:dyDescent="0.3">
      <c r="B45" s="49" t="s">
        <v>89</v>
      </c>
      <c r="C45" s="49" t="s">
        <v>49</v>
      </c>
      <c r="D45" s="50">
        <v>0.97899999999999998</v>
      </c>
    </row>
    <row r="46" spans="2:4" hidden="1" x14ac:dyDescent="0.3">
      <c r="B46" s="49" t="s">
        <v>90</v>
      </c>
      <c r="C46" s="51" t="s">
        <v>45</v>
      </c>
      <c r="D46" s="50">
        <v>0.97199999999999998</v>
      </c>
    </row>
    <row r="47" spans="2:4" hidden="1" x14ac:dyDescent="0.3">
      <c r="B47" s="49" t="s">
        <v>91</v>
      </c>
      <c r="C47" s="51" t="s">
        <v>54</v>
      </c>
      <c r="D47" s="50">
        <v>0.98299999999999998</v>
      </c>
    </row>
    <row r="48" spans="2:4" hidden="1" x14ac:dyDescent="0.3">
      <c r="B48" s="49" t="s">
        <v>92</v>
      </c>
      <c r="C48" s="51" t="s">
        <v>45</v>
      </c>
      <c r="D48" s="50">
        <v>0.97199999999999998</v>
      </c>
    </row>
    <row r="49" spans="2:4" hidden="1" x14ac:dyDescent="0.3">
      <c r="B49" s="49" t="s">
        <v>93</v>
      </c>
      <c r="C49" s="49" t="s">
        <v>49</v>
      </c>
      <c r="D49" s="50">
        <v>0.97899999999999998</v>
      </c>
    </row>
    <row r="50" spans="2:4" hidden="1" x14ac:dyDescent="0.3">
      <c r="B50" s="49" t="s">
        <v>94</v>
      </c>
      <c r="C50" s="51" t="s">
        <v>47</v>
      </c>
      <c r="D50" s="50">
        <v>1.0229999999999999</v>
      </c>
    </row>
    <row r="51" spans="2:4" hidden="1" x14ac:dyDescent="0.3">
      <c r="B51" s="49" t="s">
        <v>95</v>
      </c>
      <c r="C51" s="51" t="s">
        <v>54</v>
      </c>
      <c r="D51" s="50">
        <v>0.98299999999999998</v>
      </c>
    </row>
    <row r="52" spans="2:4" hidden="1" x14ac:dyDescent="0.3">
      <c r="B52" s="49" t="s">
        <v>96</v>
      </c>
      <c r="C52" s="51" t="s">
        <v>54</v>
      </c>
      <c r="D52" s="50">
        <v>0.98299999999999998</v>
      </c>
    </row>
    <row r="53" spans="2:4" hidden="1" x14ac:dyDescent="0.3">
      <c r="B53" s="49" t="s">
        <v>97</v>
      </c>
      <c r="C53" s="51" t="s">
        <v>54</v>
      </c>
      <c r="D53" s="50">
        <v>0.98299999999999998</v>
      </c>
    </row>
    <row r="54" spans="2:4" hidden="1" x14ac:dyDescent="0.3">
      <c r="B54" s="49" t="s">
        <v>98</v>
      </c>
      <c r="C54" s="49" t="s">
        <v>49</v>
      </c>
      <c r="D54" s="50">
        <v>0.97899999999999998</v>
      </c>
    </row>
    <row r="55" spans="2:4" hidden="1" x14ac:dyDescent="0.3">
      <c r="B55" s="49" t="s">
        <v>99</v>
      </c>
      <c r="C55" s="49" t="s">
        <v>49</v>
      </c>
      <c r="D55" s="50">
        <v>0.97899999999999998</v>
      </c>
    </row>
    <row r="56" spans="2:4" hidden="1" x14ac:dyDescent="0.3">
      <c r="B56" s="49" t="s">
        <v>100</v>
      </c>
      <c r="C56" s="51" t="s">
        <v>58</v>
      </c>
      <c r="D56" s="50">
        <v>0.95699999999999996</v>
      </c>
    </row>
    <row r="57" spans="2:4" hidden="1" x14ac:dyDescent="0.3">
      <c r="B57" s="49" t="s">
        <v>101</v>
      </c>
      <c r="C57" s="51" t="s">
        <v>54</v>
      </c>
      <c r="D57" s="50">
        <v>0.98299999999999998</v>
      </c>
    </row>
    <row r="58" spans="2:4" hidden="1" x14ac:dyDescent="0.3">
      <c r="B58" s="49" t="s">
        <v>102</v>
      </c>
      <c r="C58" s="51" t="s">
        <v>47</v>
      </c>
      <c r="D58" s="50">
        <v>1.0229999999999999</v>
      </c>
    </row>
    <row r="59" spans="2:4" hidden="1" x14ac:dyDescent="0.3">
      <c r="B59" s="49" t="s">
        <v>103</v>
      </c>
      <c r="C59" s="49" t="s">
        <v>49</v>
      </c>
      <c r="D59" s="50">
        <v>0.97899999999999998</v>
      </c>
    </row>
    <row r="60" spans="2:4" hidden="1" x14ac:dyDescent="0.3">
      <c r="B60" s="49" t="s">
        <v>104</v>
      </c>
      <c r="C60" s="51" t="s">
        <v>58</v>
      </c>
      <c r="D60" s="50">
        <v>0.95699999999999996</v>
      </c>
    </row>
    <row r="61" spans="2:4" hidden="1" x14ac:dyDescent="0.3">
      <c r="B61" s="49" t="s">
        <v>105</v>
      </c>
      <c r="C61" s="51" t="s">
        <v>54</v>
      </c>
      <c r="D61" s="50">
        <v>0.98299999999999998</v>
      </c>
    </row>
    <row r="62" spans="2:4" hidden="1" x14ac:dyDescent="0.3">
      <c r="B62" s="49" t="s">
        <v>106</v>
      </c>
      <c r="C62" s="51" t="s">
        <v>56</v>
      </c>
      <c r="D62" s="50">
        <v>1.0229999999999999</v>
      </c>
    </row>
    <row r="63" spans="2:4" hidden="1" x14ac:dyDescent="0.3">
      <c r="B63" s="49" t="s">
        <v>107</v>
      </c>
      <c r="C63" s="51" t="s">
        <v>54</v>
      </c>
      <c r="D63" s="50">
        <v>0.98299999999999998</v>
      </c>
    </row>
    <row r="64" spans="2:4" hidden="1" x14ac:dyDescent="0.3">
      <c r="B64" s="49" t="s">
        <v>108</v>
      </c>
      <c r="C64" s="49" t="s">
        <v>49</v>
      </c>
      <c r="D64" s="50">
        <v>0.97899999999999998</v>
      </c>
    </row>
    <row r="65" spans="2:4" hidden="1" x14ac:dyDescent="0.3">
      <c r="B65" s="49" t="s">
        <v>109</v>
      </c>
      <c r="C65" s="51" t="s">
        <v>73</v>
      </c>
      <c r="D65" s="50">
        <v>1.018</v>
      </c>
    </row>
    <row r="66" spans="2:4" hidden="1" x14ac:dyDescent="0.3">
      <c r="B66" s="49" t="s">
        <v>110</v>
      </c>
      <c r="C66" s="49" t="s">
        <v>49</v>
      </c>
      <c r="D66" s="50">
        <v>0.97899999999999998</v>
      </c>
    </row>
    <row r="67" spans="2:4" hidden="1" x14ac:dyDescent="0.3">
      <c r="B67" s="49" t="s">
        <v>111</v>
      </c>
      <c r="C67" s="49" t="s">
        <v>49</v>
      </c>
      <c r="D67" s="50">
        <v>0.97899999999999998</v>
      </c>
    </row>
    <row r="68" spans="2:4" hidden="1" x14ac:dyDescent="0.3">
      <c r="B68" s="49" t="s">
        <v>112</v>
      </c>
      <c r="C68" s="51" t="s">
        <v>45</v>
      </c>
      <c r="D68" s="50">
        <v>0.97199999999999998</v>
      </c>
    </row>
    <row r="69" spans="2:4" hidden="1" x14ac:dyDescent="0.3">
      <c r="B69" s="49" t="s">
        <v>113</v>
      </c>
      <c r="C69" s="51" t="s">
        <v>54</v>
      </c>
      <c r="D69" s="50">
        <v>0.98299999999999998</v>
      </c>
    </row>
    <row r="70" spans="2:4" hidden="1" x14ac:dyDescent="0.3">
      <c r="B70" s="49" t="s">
        <v>114</v>
      </c>
      <c r="C70" s="51" t="s">
        <v>115</v>
      </c>
      <c r="D70" s="50">
        <v>1.012</v>
      </c>
    </row>
    <row r="71" spans="2:4" hidden="1" x14ac:dyDescent="0.3">
      <c r="B71" s="49" t="s">
        <v>116</v>
      </c>
      <c r="C71" s="49" t="s">
        <v>49</v>
      </c>
      <c r="D71" s="50">
        <v>0.97899999999999998</v>
      </c>
    </row>
    <row r="72" spans="2:4" hidden="1" x14ac:dyDescent="0.3">
      <c r="B72" s="49" t="s">
        <v>117</v>
      </c>
      <c r="C72" s="49" t="s">
        <v>47</v>
      </c>
      <c r="D72" s="50">
        <v>1.0229999999999999</v>
      </c>
    </row>
    <row r="73" spans="2:4" hidden="1" x14ac:dyDescent="0.3">
      <c r="B73" s="49" t="s">
        <v>118</v>
      </c>
      <c r="C73" s="49" t="s">
        <v>49</v>
      </c>
      <c r="D73" s="50">
        <v>0.97899999999999998</v>
      </c>
    </row>
    <row r="74" spans="2:4" hidden="1" x14ac:dyDescent="0.3">
      <c r="B74" s="49" t="s">
        <v>119</v>
      </c>
      <c r="C74" s="51" t="s">
        <v>54</v>
      </c>
      <c r="D74" s="50">
        <v>0.98299999999999998</v>
      </c>
    </row>
    <row r="75" spans="2:4" hidden="1" x14ac:dyDescent="0.3">
      <c r="B75" s="49" t="s">
        <v>120</v>
      </c>
      <c r="C75" s="51" t="s">
        <v>54</v>
      </c>
      <c r="D75" s="50">
        <v>0.98299999999999998</v>
      </c>
    </row>
    <row r="76" spans="2:4" hidden="1" x14ac:dyDescent="0.3">
      <c r="B76" s="49" t="s">
        <v>121</v>
      </c>
      <c r="C76" s="51" t="s">
        <v>58</v>
      </c>
      <c r="D76" s="50">
        <v>0.95699999999999996</v>
      </c>
    </row>
    <row r="77" spans="2:4" hidden="1" x14ac:dyDescent="0.3">
      <c r="B77" s="49" t="s">
        <v>122</v>
      </c>
      <c r="C77" s="51" t="s">
        <v>54</v>
      </c>
      <c r="D77" s="50">
        <v>0.98299999999999998</v>
      </c>
    </row>
    <row r="78" spans="2:4" hidden="1" x14ac:dyDescent="0.3">
      <c r="B78" s="49" t="s">
        <v>123</v>
      </c>
      <c r="C78" s="49" t="s">
        <v>49</v>
      </c>
      <c r="D78" s="50">
        <v>0.97899999999999998</v>
      </c>
    </row>
    <row r="79" spans="2:4" hidden="1" x14ac:dyDescent="0.3">
      <c r="B79" s="49" t="s">
        <v>124</v>
      </c>
      <c r="C79" s="51" t="s">
        <v>60</v>
      </c>
      <c r="D79" s="50">
        <v>0.96499999999999997</v>
      </c>
    </row>
    <row r="80" spans="2:4" hidden="1" x14ac:dyDescent="0.3">
      <c r="B80" s="49" t="s">
        <v>125</v>
      </c>
      <c r="C80" s="49" t="s">
        <v>47</v>
      </c>
      <c r="D80" s="50">
        <v>1.0229999999999999</v>
      </c>
    </row>
    <row r="81" spans="2:4" hidden="1" x14ac:dyDescent="0.3">
      <c r="B81" s="49" t="s">
        <v>126</v>
      </c>
      <c r="C81" s="51" t="s">
        <v>47</v>
      </c>
      <c r="D81" s="50">
        <v>1.0229999999999999</v>
      </c>
    </row>
    <row r="82" spans="2:4" hidden="1" x14ac:dyDescent="0.3">
      <c r="B82" s="49" t="s">
        <v>127</v>
      </c>
      <c r="C82" s="51" t="s">
        <v>47</v>
      </c>
      <c r="D82" s="50">
        <v>1.0229999999999999</v>
      </c>
    </row>
    <row r="83" spans="2:4" hidden="1" x14ac:dyDescent="0.3">
      <c r="B83" s="49" t="s">
        <v>128</v>
      </c>
      <c r="C83" s="51" t="s">
        <v>52</v>
      </c>
      <c r="D83" s="50">
        <v>0.95399999999999996</v>
      </c>
    </row>
    <row r="84" spans="2:4" hidden="1" x14ac:dyDescent="0.3">
      <c r="B84" s="49" t="s">
        <v>129</v>
      </c>
      <c r="C84" s="51" t="s">
        <v>58</v>
      </c>
      <c r="D84" s="50">
        <v>0.95699999999999996</v>
      </c>
    </row>
    <row r="85" spans="2:4" hidden="1" x14ac:dyDescent="0.3">
      <c r="B85" s="49" t="s">
        <v>130</v>
      </c>
      <c r="C85" s="49" t="s">
        <v>49</v>
      </c>
      <c r="D85" s="50">
        <v>0.97899999999999998</v>
      </c>
    </row>
    <row r="86" spans="2:4" hidden="1" x14ac:dyDescent="0.3">
      <c r="B86" s="49" t="s">
        <v>131</v>
      </c>
      <c r="C86" s="51" t="s">
        <v>54</v>
      </c>
      <c r="D86" s="50">
        <v>0.98299999999999998</v>
      </c>
    </row>
    <row r="87" spans="2:4" hidden="1" x14ac:dyDescent="0.3">
      <c r="B87" s="49" t="s">
        <v>132</v>
      </c>
      <c r="C87" s="49" t="s">
        <v>49</v>
      </c>
      <c r="D87" s="50">
        <v>0.97899999999999998</v>
      </c>
    </row>
    <row r="88" spans="2:4" hidden="1" x14ac:dyDescent="0.3">
      <c r="B88" s="49" t="s">
        <v>133</v>
      </c>
      <c r="C88" s="49" t="s">
        <v>49</v>
      </c>
      <c r="D88" s="50">
        <v>0.97899999999999998</v>
      </c>
    </row>
    <row r="89" spans="2:4" hidden="1" x14ac:dyDescent="0.3">
      <c r="B89" s="49" t="s">
        <v>134</v>
      </c>
      <c r="C89" s="51" t="s">
        <v>73</v>
      </c>
      <c r="D89" s="50">
        <v>1.018</v>
      </c>
    </row>
    <row r="90" spans="2:4" hidden="1" x14ac:dyDescent="0.3">
      <c r="B90" s="49" t="s">
        <v>135</v>
      </c>
      <c r="C90" s="49" t="s">
        <v>49</v>
      </c>
      <c r="D90" s="50">
        <v>0.97899999999999998</v>
      </c>
    </row>
    <row r="91" spans="2:4" hidden="1" x14ac:dyDescent="0.3">
      <c r="B91" s="49" t="s">
        <v>136</v>
      </c>
      <c r="C91" s="51" t="s">
        <v>58</v>
      </c>
      <c r="D91" s="50">
        <v>0.95699999999999996</v>
      </c>
    </row>
    <row r="92" spans="2:4" hidden="1" x14ac:dyDescent="0.3">
      <c r="B92" s="49" t="s">
        <v>137</v>
      </c>
      <c r="C92" s="49" t="s">
        <v>47</v>
      </c>
      <c r="D92" s="50">
        <v>1.0229999999999999</v>
      </c>
    </row>
    <row r="93" spans="2:4" hidden="1" x14ac:dyDescent="0.3">
      <c r="B93" s="49" t="s">
        <v>138</v>
      </c>
      <c r="C93" s="51" t="s">
        <v>58</v>
      </c>
      <c r="D93" s="50">
        <v>0.95699999999999996</v>
      </c>
    </row>
    <row r="94" spans="2:4" hidden="1" x14ac:dyDescent="0.3">
      <c r="B94" s="49" t="s">
        <v>139</v>
      </c>
      <c r="C94" s="49" t="s">
        <v>49</v>
      </c>
      <c r="D94" s="50">
        <v>0.97899999999999998</v>
      </c>
    </row>
    <row r="95" spans="2:4" hidden="1" x14ac:dyDescent="0.3">
      <c r="B95" s="49" t="s">
        <v>140</v>
      </c>
      <c r="C95" s="51" t="s">
        <v>58</v>
      </c>
      <c r="D95" s="50">
        <v>0.95699999999999996</v>
      </c>
    </row>
    <row r="96" spans="2:4" hidden="1" x14ac:dyDescent="0.3">
      <c r="B96" s="49" t="s">
        <v>141</v>
      </c>
      <c r="C96" s="51" t="s">
        <v>47</v>
      </c>
      <c r="D96" s="50">
        <v>1.0229999999999999</v>
      </c>
    </row>
    <row r="97" spans="2:6" hidden="1" x14ac:dyDescent="0.3">
      <c r="B97" s="49" t="s">
        <v>142</v>
      </c>
      <c r="C97" s="51" t="s">
        <v>54</v>
      </c>
      <c r="D97" s="50">
        <v>0.98299999999999998</v>
      </c>
    </row>
    <row r="98" spans="2:6" hidden="1" x14ac:dyDescent="0.3">
      <c r="B98" t="s">
        <v>143</v>
      </c>
      <c r="C98" t="s">
        <v>49</v>
      </c>
      <c r="D98">
        <v>0.97899999999999998</v>
      </c>
      <c r="F98" s="44"/>
    </row>
    <row r="99" spans="2:6" hidden="1" x14ac:dyDescent="0.3">
      <c r="B99" t="s">
        <v>144</v>
      </c>
      <c r="C99" t="s">
        <v>49</v>
      </c>
      <c r="D99">
        <v>0.97899999999999998</v>
      </c>
      <c r="F99" s="44"/>
    </row>
    <row r="100" spans="2:6" hidden="1" x14ac:dyDescent="0.3">
      <c r="B100" t="s">
        <v>145</v>
      </c>
      <c r="C100" t="s">
        <v>54</v>
      </c>
      <c r="D100">
        <v>0.98299999999999998</v>
      </c>
      <c r="F100" s="44"/>
    </row>
    <row r="101" spans="2:6" hidden="1" x14ac:dyDescent="0.3">
      <c r="B101" t="s">
        <v>146</v>
      </c>
      <c r="C101" t="s">
        <v>47</v>
      </c>
      <c r="D101">
        <v>1.0229999999999999</v>
      </c>
      <c r="F101" s="44"/>
    </row>
    <row r="102" spans="2:6" hidden="1" x14ac:dyDescent="0.3">
      <c r="B102" t="s">
        <v>147</v>
      </c>
      <c r="C102" t="s">
        <v>54</v>
      </c>
      <c r="D102">
        <v>0.98299999999999998</v>
      </c>
      <c r="F102" s="44"/>
    </row>
    <row r="103" spans="2:6" hidden="1" x14ac:dyDescent="0.3">
      <c r="B103" t="s">
        <v>148</v>
      </c>
      <c r="C103" t="s">
        <v>47</v>
      </c>
      <c r="D103">
        <v>1.0229999999999999</v>
      </c>
      <c r="F103" s="44"/>
    </row>
    <row r="104" spans="2:6" hidden="1" x14ac:dyDescent="0.3">
      <c r="B104" t="s">
        <v>149</v>
      </c>
      <c r="C104" t="s">
        <v>45</v>
      </c>
      <c r="D104">
        <v>0.97199999999999998</v>
      </c>
      <c r="F104" s="44"/>
    </row>
    <row r="105" spans="2:6" hidden="1" x14ac:dyDescent="0.3">
      <c r="B105" t="s">
        <v>150</v>
      </c>
      <c r="C105" t="s">
        <v>60</v>
      </c>
      <c r="D105">
        <v>0.96499999999999997</v>
      </c>
      <c r="F105" s="44"/>
    </row>
    <row r="106" spans="2:6" hidden="1" x14ac:dyDescent="0.3">
      <c r="B106" t="s">
        <v>151</v>
      </c>
      <c r="C106" t="s">
        <v>49</v>
      </c>
      <c r="D106">
        <v>0.97899999999999998</v>
      </c>
      <c r="F106" s="44"/>
    </row>
    <row r="107" spans="2:6" hidden="1" x14ac:dyDescent="0.3">
      <c r="B107" t="s">
        <v>152</v>
      </c>
      <c r="C107" t="s">
        <v>45</v>
      </c>
      <c r="D107">
        <v>0.97199999999999998</v>
      </c>
      <c r="F107" s="44"/>
    </row>
    <row r="108" spans="2:6" hidden="1" x14ac:dyDescent="0.3">
      <c r="B108" t="s">
        <v>153</v>
      </c>
      <c r="C108" t="s">
        <v>58</v>
      </c>
      <c r="D108">
        <v>0.95699999999999996</v>
      </c>
      <c r="F108" s="44"/>
    </row>
  </sheetData>
  <mergeCells count="2">
    <mergeCell ref="B4:D4"/>
    <mergeCell ref="B5:D5"/>
  </mergeCells>
  <dataValidations count="1">
    <dataValidation type="list" allowBlank="1" showInputMessage="1" showErrorMessage="1" prompt="Select the County of Residence to determine the Regional Variance Factor for this service." sqref="B4:D4" xr:uid="{8AD3492B-02CA-4778-B859-7432F0AB40CC}">
      <formula1>$B$10:$B$97</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81F427-1654-4722-AD36-32C1C8B5B26B}">
  <dimension ref="A1:H47"/>
  <sheetViews>
    <sheetView workbookViewId="0">
      <selection activeCell="B30" sqref="B30"/>
    </sheetView>
  </sheetViews>
  <sheetFormatPr defaultRowHeight="14.4" x14ac:dyDescent="0.3"/>
  <cols>
    <col min="1" max="1" width="54.109375" customWidth="1"/>
    <col min="2" max="2" width="30.5546875" customWidth="1"/>
    <col min="3" max="3" width="21.88671875" customWidth="1"/>
    <col min="4" max="4" width="18.5546875" customWidth="1"/>
    <col min="5" max="5" width="18.33203125" customWidth="1"/>
    <col min="6" max="6" width="10.5546875" customWidth="1"/>
    <col min="7" max="7" width="9.21875" bestFit="1" customWidth="1"/>
  </cols>
  <sheetData>
    <row r="1" spans="1:8" ht="15.6" x14ac:dyDescent="0.3">
      <c r="A1" s="52" t="s">
        <v>154</v>
      </c>
      <c r="B1" s="52"/>
      <c r="C1" s="4"/>
      <c r="D1" s="52"/>
      <c r="E1" s="53"/>
      <c r="F1" s="4"/>
    </row>
    <row r="2" spans="1:8" x14ac:dyDescent="0.3">
      <c r="A2" s="4"/>
      <c r="B2" s="3"/>
      <c r="C2" s="4"/>
      <c r="D2" s="3"/>
      <c r="E2" s="53"/>
      <c r="F2" s="4"/>
    </row>
    <row r="3" spans="1:8" x14ac:dyDescent="0.3">
      <c r="A3" s="13" t="s">
        <v>155</v>
      </c>
      <c r="B3" s="9"/>
      <c r="C3" s="4"/>
      <c r="D3" s="13" t="s">
        <v>156</v>
      </c>
      <c r="E3" s="53"/>
      <c r="F3" s="4"/>
      <c r="G3" s="13"/>
      <c r="H3" s="53"/>
    </row>
    <row r="4" spans="1:8" x14ac:dyDescent="0.3">
      <c r="A4" s="54" t="s">
        <v>194</v>
      </c>
      <c r="B4" s="55">
        <f>'Direct Staffing'!C49</f>
        <v>0</v>
      </c>
      <c r="C4" s="4"/>
      <c r="D4" s="56">
        <f>B4</f>
        <v>0</v>
      </c>
      <c r="E4" s="53"/>
      <c r="F4" s="4"/>
      <c r="G4" s="56"/>
      <c r="H4" s="53"/>
    </row>
    <row r="5" spans="1:8" x14ac:dyDescent="0.3">
      <c r="A5" s="54" t="s">
        <v>195</v>
      </c>
      <c r="B5" s="55">
        <f>'Direct Staffing'!C50</f>
        <v>0</v>
      </c>
      <c r="C5" s="4"/>
      <c r="D5" s="56">
        <f>B5</f>
        <v>0</v>
      </c>
      <c r="E5" s="53"/>
      <c r="F5" s="4"/>
      <c r="G5" s="56"/>
      <c r="H5" s="53"/>
    </row>
    <row r="6" spans="1:8" x14ac:dyDescent="0.3">
      <c r="A6" s="4"/>
      <c r="B6" s="9"/>
      <c r="C6" s="4"/>
      <c r="D6" s="3"/>
      <c r="E6" s="53"/>
      <c r="F6" s="4"/>
      <c r="G6" s="3"/>
      <c r="H6" s="53"/>
    </row>
    <row r="7" spans="1:8" x14ac:dyDescent="0.3">
      <c r="A7" s="13" t="s">
        <v>157</v>
      </c>
      <c r="B7" s="9"/>
      <c r="C7" s="4"/>
      <c r="D7" s="3"/>
      <c r="E7" s="53"/>
      <c r="F7" s="4"/>
      <c r="G7" s="3"/>
      <c r="H7" s="53"/>
    </row>
    <row r="8" spans="1:8" x14ac:dyDescent="0.3">
      <c r="A8" s="54" t="s">
        <v>196</v>
      </c>
      <c r="B8" s="147">
        <v>0.23599999999999999</v>
      </c>
      <c r="C8" s="4"/>
      <c r="D8" s="56">
        <f>B8*B4</f>
        <v>0</v>
      </c>
      <c r="E8" s="53"/>
      <c r="F8" s="4"/>
      <c r="G8" s="56"/>
      <c r="H8" s="53"/>
    </row>
    <row r="9" spans="1:8" x14ac:dyDescent="0.3">
      <c r="A9" s="54" t="s">
        <v>197</v>
      </c>
      <c r="B9" s="148"/>
      <c r="C9" s="4"/>
      <c r="D9" s="56">
        <f>B8*B5</f>
        <v>0</v>
      </c>
      <c r="E9" s="53"/>
      <c r="F9" s="4"/>
      <c r="G9" s="56"/>
      <c r="H9" s="53"/>
    </row>
    <row r="10" spans="1:8" x14ac:dyDescent="0.3">
      <c r="A10" s="4"/>
      <c r="B10" s="9"/>
      <c r="C10" s="4"/>
      <c r="D10" s="3"/>
      <c r="E10" s="53"/>
      <c r="F10" s="4"/>
      <c r="G10" s="3"/>
      <c r="H10" s="53"/>
    </row>
    <row r="11" spans="1:8" x14ac:dyDescent="0.3">
      <c r="A11" s="13" t="s">
        <v>158</v>
      </c>
      <c r="B11" s="9"/>
      <c r="C11" s="4"/>
      <c r="D11" s="3"/>
      <c r="E11" s="53"/>
      <c r="F11" s="4"/>
      <c r="G11" s="3"/>
      <c r="H11" s="53"/>
    </row>
    <row r="12" spans="1:8" x14ac:dyDescent="0.3">
      <c r="A12" s="54" t="s">
        <v>198</v>
      </c>
      <c r="B12" s="93">
        <f>2260.21</f>
        <v>2260.21</v>
      </c>
      <c r="C12" s="4"/>
      <c r="D12" s="56">
        <f>B12/365</f>
        <v>6.1923561643835621</v>
      </c>
      <c r="E12" s="53"/>
      <c r="F12" s="4"/>
      <c r="G12" s="56"/>
      <c r="H12" s="53"/>
    </row>
    <row r="13" spans="1:8" x14ac:dyDescent="0.3">
      <c r="A13" s="54" t="s">
        <v>207</v>
      </c>
      <c r="B13" s="91">
        <f>2260.21*1.048</f>
        <v>2368.7000800000001</v>
      </c>
      <c r="C13" s="4"/>
      <c r="D13" s="56">
        <f>B13/365</f>
        <v>6.4895892602739726</v>
      </c>
      <c r="E13" s="53"/>
      <c r="F13" s="4"/>
      <c r="G13" s="56"/>
      <c r="H13" s="53"/>
    </row>
    <row r="14" spans="1:8" x14ac:dyDescent="0.3">
      <c r="A14" s="4"/>
      <c r="B14" s="9"/>
      <c r="C14" s="4"/>
      <c r="D14" s="3"/>
      <c r="E14" s="53"/>
      <c r="F14" s="4"/>
      <c r="G14" s="3"/>
      <c r="H14" s="53"/>
    </row>
    <row r="15" spans="1:8" x14ac:dyDescent="0.3">
      <c r="A15" s="13" t="s">
        <v>159</v>
      </c>
      <c r="B15" s="9"/>
      <c r="C15" s="4"/>
      <c r="D15" s="3"/>
      <c r="E15" s="53"/>
      <c r="F15" s="4"/>
      <c r="G15" s="3"/>
      <c r="H15" s="53"/>
    </row>
    <row r="16" spans="1:8" x14ac:dyDescent="0.3">
      <c r="A16" s="54" t="s">
        <v>199</v>
      </c>
      <c r="B16" s="149">
        <v>0.1845</v>
      </c>
      <c r="C16" s="4"/>
      <c r="D16" s="56">
        <f>E16-(D4+D8+D12)</f>
        <v>1.4009683780855511</v>
      </c>
      <c r="E16" s="88">
        <f>(D4+D8+D12)/(1-B16)</f>
        <v>7.5933245424691131</v>
      </c>
      <c r="F16" s="4"/>
      <c r="G16" s="56"/>
      <c r="H16" s="57"/>
    </row>
    <row r="17" spans="1:8" x14ac:dyDescent="0.3">
      <c r="A17" s="54" t="s">
        <v>200</v>
      </c>
      <c r="B17" s="150"/>
      <c r="C17" s="4"/>
      <c r="D17" s="56">
        <f>E17-(D5+D9+D13)</f>
        <v>1.4682148602336582</v>
      </c>
      <c r="E17" s="88">
        <f>(D5+D9+D13)/(1-B16)</f>
        <v>7.9578041205076309</v>
      </c>
      <c r="F17" s="4"/>
      <c r="G17" s="56"/>
      <c r="H17" s="57"/>
    </row>
    <row r="18" spans="1:8" x14ac:dyDescent="0.3">
      <c r="A18" s="9"/>
      <c r="B18" s="58"/>
      <c r="C18" s="4"/>
      <c r="D18" s="56"/>
      <c r="E18" s="53"/>
      <c r="F18" s="4"/>
      <c r="G18" s="56"/>
      <c r="H18" s="53"/>
    </row>
    <row r="19" spans="1:8" x14ac:dyDescent="0.3">
      <c r="A19" s="59" t="s">
        <v>160</v>
      </c>
      <c r="B19" s="60"/>
      <c r="C19" s="61"/>
      <c r="D19" s="61"/>
      <c r="E19" s="53"/>
      <c r="F19" s="4"/>
      <c r="G19" s="61"/>
      <c r="H19" s="53"/>
    </row>
    <row r="20" spans="1:8" x14ac:dyDescent="0.3">
      <c r="A20" s="62" t="s">
        <v>201</v>
      </c>
      <c r="B20" s="151" t="str">
        <f>'Regional Variance Factor'!B7</f>
        <v>-</v>
      </c>
      <c r="C20" s="63"/>
      <c r="D20" s="64" t="str">
        <f>IF((B20&lt;&gt;"-"),((E16*B20)-E16),"Select County")</f>
        <v>Select County</v>
      </c>
      <c r="E20" s="53"/>
      <c r="F20" s="4"/>
      <c r="G20" s="64"/>
      <c r="H20" s="53"/>
    </row>
    <row r="21" spans="1:8" x14ac:dyDescent="0.3">
      <c r="A21" s="62" t="s">
        <v>202</v>
      </c>
      <c r="B21" s="152"/>
      <c r="C21" s="63"/>
      <c r="D21" s="64" t="str">
        <f>IF((B20&lt;&gt;"-"),((E17*B20)-E17),"Select County")</f>
        <v>Select County</v>
      </c>
      <c r="E21" s="53"/>
      <c r="F21" s="4"/>
      <c r="G21" s="64"/>
      <c r="H21" s="53"/>
    </row>
    <row r="22" spans="1:8" x14ac:dyDescent="0.3">
      <c r="A22" s="4"/>
      <c r="B22" s="9"/>
      <c r="C22" s="4"/>
      <c r="D22" s="3"/>
      <c r="E22" s="53"/>
      <c r="F22" s="4"/>
      <c r="G22" s="3"/>
      <c r="H22" s="53"/>
    </row>
    <row r="23" spans="1:8" x14ac:dyDescent="0.3">
      <c r="A23" s="65" t="s">
        <v>203</v>
      </c>
      <c r="B23" s="55" t="str">
        <f>D23</f>
        <v>Select County</v>
      </c>
      <c r="C23" s="4"/>
      <c r="D23" s="66" t="str">
        <f>IF((B20&lt;&gt;"-"),E16+D20,"Select County")</f>
        <v>Select County</v>
      </c>
      <c r="E23" s="53"/>
      <c r="F23" s="4"/>
      <c r="G23" s="66"/>
      <c r="H23" s="53"/>
    </row>
    <row r="24" spans="1:8" x14ac:dyDescent="0.3">
      <c r="A24" s="65" t="s">
        <v>204</v>
      </c>
      <c r="B24" s="55" t="str">
        <f>D24</f>
        <v>Select County</v>
      </c>
      <c r="C24" s="4"/>
      <c r="D24" s="66" t="str">
        <f>IF((B20&lt;&gt;"-"),E17+D21,"Select County")</f>
        <v>Select County</v>
      </c>
      <c r="E24" s="53"/>
      <c r="F24" s="4"/>
      <c r="G24" s="66"/>
      <c r="H24" s="53"/>
    </row>
    <row r="25" spans="1:8" hidden="1" x14ac:dyDescent="0.3">
      <c r="A25" s="4"/>
      <c r="B25" s="3"/>
      <c r="C25" s="4"/>
      <c r="D25" s="3"/>
      <c r="E25" s="53"/>
      <c r="F25" s="4"/>
    </row>
    <row r="26" spans="1:8" hidden="1" x14ac:dyDescent="0.3">
      <c r="A26" s="13" t="s">
        <v>161</v>
      </c>
      <c r="B26" s="67">
        <v>1</v>
      </c>
      <c r="C26" s="4"/>
      <c r="D26" s="3"/>
      <c r="E26" s="53"/>
      <c r="F26" s="4"/>
    </row>
    <row r="27" spans="1:8" hidden="1" x14ac:dyDescent="0.3">
      <c r="A27" s="37" t="s">
        <v>162</v>
      </c>
      <c r="B27" s="68" t="str">
        <f>IF((B20&lt;&gt;"-"),B29-B23,"-")</f>
        <v>-</v>
      </c>
      <c r="C27" s="4"/>
      <c r="D27" s="3"/>
      <c r="E27" s="53"/>
      <c r="F27" s="4"/>
    </row>
    <row r="28" spans="1:8" x14ac:dyDescent="0.3">
      <c r="A28" s="4"/>
      <c r="B28" s="4"/>
      <c r="C28" s="4"/>
      <c r="D28" s="3"/>
      <c r="E28" s="53"/>
      <c r="F28" s="4"/>
    </row>
    <row r="29" spans="1:8" x14ac:dyDescent="0.3">
      <c r="A29" s="65" t="s">
        <v>205</v>
      </c>
      <c r="B29" s="69" t="str">
        <f>IF((B20&lt;&gt;"-"),B26*B23,"Select County")</f>
        <v>Select County</v>
      </c>
      <c r="C29" s="4"/>
      <c r="D29" s="3"/>
      <c r="E29" s="53"/>
      <c r="F29" s="4"/>
    </row>
    <row r="30" spans="1:8" x14ac:dyDescent="0.3">
      <c r="A30" s="65" t="s">
        <v>206</v>
      </c>
      <c r="B30" s="69" t="str">
        <f>IF((B20&lt;&gt;"-"),B26*B24,"Select County")</f>
        <v>Select County</v>
      </c>
      <c r="C30" s="94" t="e">
        <f>(B30-B29)/B29</f>
        <v>#VALUE!</v>
      </c>
      <c r="D30" s="3"/>
      <c r="E30" s="53"/>
      <c r="F30" s="4"/>
    </row>
    <row r="31" spans="1:8" x14ac:dyDescent="0.3">
      <c r="A31" s="4"/>
      <c r="B31" s="4"/>
      <c r="C31" s="3"/>
      <c r="D31" s="3"/>
      <c r="E31" s="53"/>
      <c r="F31" s="3"/>
    </row>
    <row r="32" spans="1:8" hidden="1" x14ac:dyDescent="0.3">
      <c r="A32" s="70" t="s">
        <v>163</v>
      </c>
      <c r="B32" s="67">
        <v>0.01</v>
      </c>
      <c r="C32" s="4"/>
      <c r="D32" s="3"/>
      <c r="E32" s="53"/>
      <c r="F32" s="4"/>
    </row>
    <row r="33" spans="1:6" hidden="1" x14ac:dyDescent="0.3">
      <c r="A33" s="71" t="s">
        <v>164</v>
      </c>
      <c r="B33" s="68" t="str">
        <f>IF((B20&lt;&gt;"-"),B29*B32,"-")</f>
        <v>-</v>
      </c>
      <c r="C33" s="4"/>
      <c r="D33" s="3"/>
      <c r="E33" s="53"/>
      <c r="F33" s="4"/>
    </row>
    <row r="34" spans="1:6" hidden="1" x14ac:dyDescent="0.3">
      <c r="A34" s="25"/>
      <c r="B34" s="25"/>
      <c r="C34" s="4"/>
      <c r="D34" s="3"/>
      <c r="E34" s="53"/>
      <c r="F34" s="4"/>
    </row>
    <row r="35" spans="1:6" hidden="1" x14ac:dyDescent="0.3">
      <c r="A35" s="72" t="s">
        <v>165</v>
      </c>
      <c r="B35" s="73" t="str">
        <f>IF((B20&lt;&gt;"-"),B29+B33,"-")</f>
        <v>-</v>
      </c>
      <c r="C35" s="4"/>
      <c r="D35" s="3"/>
      <c r="E35" s="53"/>
      <c r="F35" s="4"/>
    </row>
    <row r="36" spans="1:6" x14ac:dyDescent="0.3">
      <c r="C36" s="3"/>
      <c r="D36" s="3"/>
      <c r="E36" s="53"/>
      <c r="F36" s="3"/>
    </row>
    <row r="37" spans="1:6" hidden="1" x14ac:dyDescent="0.3">
      <c r="A37" s="70" t="s">
        <v>166</v>
      </c>
      <c r="B37" s="67">
        <v>0.05</v>
      </c>
      <c r="C37" s="4"/>
      <c r="D37" s="3"/>
      <c r="E37" s="53"/>
      <c r="F37" s="4"/>
    </row>
    <row r="38" spans="1:6" hidden="1" x14ac:dyDescent="0.3">
      <c r="A38" s="71" t="s">
        <v>164</v>
      </c>
      <c r="B38" s="68" t="str">
        <f>IF((B20&lt;&gt;"-"),B35*B37,"-")</f>
        <v>-</v>
      </c>
      <c r="C38" s="4"/>
      <c r="D38" s="3"/>
      <c r="E38" s="53"/>
      <c r="F38" s="4"/>
    </row>
    <row r="39" spans="1:6" hidden="1" x14ac:dyDescent="0.3">
      <c r="A39" s="25"/>
      <c r="B39" s="25"/>
      <c r="C39" s="4"/>
      <c r="D39" s="3"/>
      <c r="E39" s="53"/>
      <c r="F39" s="4"/>
    </row>
    <row r="40" spans="1:6" hidden="1" x14ac:dyDescent="0.3">
      <c r="A40" s="72" t="s">
        <v>167</v>
      </c>
      <c r="B40" s="73" t="str">
        <f>IF((B20&lt;&gt;"-"),B35+B38,"-")</f>
        <v>-</v>
      </c>
      <c r="C40" s="4"/>
      <c r="D40" s="3"/>
      <c r="E40" s="53"/>
      <c r="F40" s="4"/>
    </row>
    <row r="41" spans="1:6" hidden="1" x14ac:dyDescent="0.3">
      <c r="C41" s="3"/>
      <c r="D41" s="3"/>
      <c r="E41" s="53"/>
      <c r="F41" s="3"/>
    </row>
    <row r="42" spans="1:6" hidden="1" x14ac:dyDescent="0.3">
      <c r="A42" s="70" t="s">
        <v>168</v>
      </c>
      <c r="B42" s="67">
        <v>0.01</v>
      </c>
      <c r="C42" s="4"/>
      <c r="D42" s="3"/>
      <c r="E42" s="53"/>
      <c r="F42" s="4"/>
    </row>
    <row r="43" spans="1:6" hidden="1" x14ac:dyDescent="0.3">
      <c r="A43" s="71" t="s">
        <v>164</v>
      </c>
      <c r="B43" s="68" t="str">
        <f>IF((B20&lt;&gt;"-"),B40*B42,"-")</f>
        <v>-</v>
      </c>
      <c r="C43" s="4"/>
      <c r="D43" s="3"/>
      <c r="E43" s="53"/>
      <c r="F43" s="4"/>
    </row>
    <row r="44" spans="1:6" hidden="1" x14ac:dyDescent="0.3">
      <c r="A44" s="25"/>
      <c r="B44" s="25"/>
      <c r="C44" s="4"/>
      <c r="D44" s="3"/>
      <c r="E44" s="53"/>
      <c r="F44" s="4"/>
    </row>
    <row r="45" spans="1:6" hidden="1" x14ac:dyDescent="0.3">
      <c r="A45" s="72" t="s">
        <v>169</v>
      </c>
      <c r="B45" s="73" t="str">
        <f>IF((B20&lt;&gt;"-"),B40+B43,"Select County")</f>
        <v>Select County</v>
      </c>
      <c r="C45" s="4"/>
      <c r="D45" s="3"/>
      <c r="E45" s="53"/>
      <c r="F45" s="4"/>
    </row>
    <row r="46" spans="1:6" x14ac:dyDescent="0.3">
      <c r="A46" s="3"/>
      <c r="B46" s="3"/>
      <c r="C46" s="3"/>
      <c r="D46" s="3"/>
      <c r="E46" s="53"/>
      <c r="F46" s="3"/>
    </row>
    <row r="47" spans="1:6" x14ac:dyDescent="0.3">
      <c r="A47" s="3"/>
      <c r="B47" s="3"/>
      <c r="C47" s="3"/>
      <c r="D47" s="3"/>
      <c r="E47" s="53"/>
      <c r="F47" s="3"/>
    </row>
  </sheetData>
  <mergeCells count="3">
    <mergeCell ref="B8:B9"/>
    <mergeCell ref="B16:B17"/>
    <mergeCell ref="B20:B21"/>
  </mergeCells>
  <dataValidations count="18">
    <dataValidation allowBlank="1" showInputMessage="1" showErrorMessage="1" prompt="Unit Regional Variance formula is Unit Rate multiplied by the appropriate Regional Variance Factor" sqref="B20" xr:uid="{F1DADB3C-4F2F-4682-A711-E117642FF2E3}"/>
    <dataValidation allowBlank="1" showInputMessage="1" showErrorMessage="1" prompt="G&amp;A Rate Rate Calculation formula is Total Unit Rate minus the sum of (Staffing per Unit Rate plus Program Support Rate plus Employee Related Expense Rate plus Client Programming and Supports Rate plus Program Facility Rate)" sqref="G19 D19" xr:uid="{0ABF1094-628F-4EDD-A793-C4CD75BEADFF}"/>
    <dataValidation allowBlank="1" showInputMessage="1" showErrorMessage="1" prompt="4/1/2014 COLA Increase" sqref="B32 B37 B42" xr:uid="{B2F34FAC-B179-4244-B05A-17EECC8123E7}"/>
    <dataValidation allowBlank="1" showInputMessage="1" showErrorMessage="1" prompt="Original Total Daily Rate" sqref="B29:B30" xr:uid="{066118DE-531A-4648-B56A-10BE73E46CE6}"/>
    <dataValidation allowBlank="1" showInputMessage="1" showErrorMessage="1" prompt="Daily Budget Neutrality formula is Original Total Daily Rate minus Daily Rate" sqref="B27" xr:uid="{A969D29A-7759-4684-808D-EEB9336FB5BA}"/>
    <dataValidation allowBlank="1" showInputMessage="1" showErrorMessage="1" prompt="Post COLA Total Daily Rate is Original Total Daily Rate plus Cost of Living Adjustment" sqref="B35 B40 B45" xr:uid="{9381B7AB-72E8-4FAA-8349-A83C4A06FB80}"/>
    <dataValidation allowBlank="1" showInputMessage="1" showErrorMessage="1" prompt="Cost of Living Adjustment formula is Original Total Daily Rate multiplied by COLA Increase" sqref="B43 B33 B38" xr:uid="{15639A37-7E1B-4818-ABAE-BCA2F2773E82}"/>
    <dataValidation allowBlank="1" showInputMessage="1" showErrorMessage="1" prompt="Budget Neutrality Rate" sqref="B26 B19" xr:uid="{7D485E3F-B265-4269-B94F-8CD859023F82}"/>
    <dataValidation allowBlank="1" showInputMessage="1" showErrorMessage="1" prompt="Daily Rate formula is Annual Rate divided by 365" sqref="B23:B24" xr:uid="{C4BEF6E7-9D53-405A-9C13-A0131C160665}"/>
    <dataValidation allowBlank="1" showInputMessage="1" showErrorMessage="1" prompt="Annual Rate formula is (Direct Staffing Rate + Remote Staffing Rate + Employee Related Expenses Rate + Transportation Rate + Client Programming &amp; Supports Rate) divided by (1 minus Program Related Expenses Percentage)" sqref="D23:D24 G23:G24" xr:uid="{EE1A2EDA-42AC-4184-9758-DB52C106C092}"/>
    <dataValidation allowBlank="1" showInputMessage="1" showErrorMessage="1" prompt="Program Related Expenses Rate Calcuation formula is Daily Rate minus (Direct Staffing Rate + Employee Related Expenses Rate + Transportation Rate + Client Programming &amp; Supports Rate + Remote Shared Staffing Rate)" sqref="D16:D18 G16:G18" xr:uid="{68A77523-FC80-4390-94DF-11F388D0C1CB}"/>
    <dataValidation allowBlank="1" showInputMessage="1" showErrorMessage="1" prompt="Program Related Expenses Percentage formula is equal to Total Program Related Expenses and G&amp;A Support from Program Related Expenses sheet" sqref="B16 B18" xr:uid="{2B8D6BA5-372B-4D26-96F1-4A64BAC26412}"/>
    <dataValidation allowBlank="1" showInputMessage="1" showErrorMessage="1" prompt="Client Programming &amp; Supports Rate Calculation formula is equal to Program Support Annual Standard" sqref="D12:D13 G12:G13" xr:uid="{7EEB1327-9637-4FDB-AEF6-CEEB86B8C2C0}"/>
    <dataValidation allowBlank="1" showInputMessage="1" showErrorMessage="1" prompt="Program Support Annual Standard formula is equal to Client Programming and Supports Annual Standard from Client Programming &amp; Supports sheet" sqref="B12:B13" xr:uid="{F5C86E46-0D93-490E-8690-493DA7D4F66C}"/>
    <dataValidation allowBlank="1" showInputMessage="1" showErrorMessage="1" prompt="Employee Related Expenses Rate Calculation formula is Total Benefit Percentage times Total Costs for Individual and Shared Staffing" sqref="D8:D9 G8:G9" xr:uid="{13BC74E8-F181-42C4-8586-51FFA5E58617}"/>
    <dataValidation allowBlank="1" showInputMessage="1" showErrorMessage="1" prompt="Total Benefit Percentage formula is equal to Total Benefit Percentage from Employee Related Expenses sheet" sqref="B8" xr:uid="{53D8792E-1D7F-4FE7-AEA7-CF3F3FFC5D2B}"/>
    <dataValidation allowBlank="1" showInputMessage="1" showErrorMessage="1" prompt="Direct Staffing Rate Calculation formula is equal to Total Costs for Individual and Shared Staffing" sqref="D4:D5 G4:G5" xr:uid="{B9E52F49-68E9-4CA6-B047-25B49EB68865}"/>
    <dataValidation allowBlank="1" showInputMessage="1" showErrorMessage="1" prompt="Total Costs for Individual and Shared Staffing formula is equal to Total Staffing from Direct Staffing sheet" sqref="B4:B5" xr:uid="{DE714999-D058-4829-A804-9FF1ED83CC5E}"/>
  </dataValidations>
  <pageMargins left="0.7" right="0.7" top="0.75" bottom="0.75" header="0.3" footer="0.3"/>
  <pageSetup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Disclaimer</vt:lpstr>
      <vt:lpstr>Direct Staffing</vt:lpstr>
      <vt:lpstr>Regional Variance Factor</vt:lpstr>
      <vt:lpstr>Rate Totals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Kenneth Bence</dc:creator>
  <cp:lastModifiedBy>Kenneth Bence</cp:lastModifiedBy>
  <dcterms:created xsi:type="dcterms:W3CDTF">2021-07-21T00:11:42Z</dcterms:created>
  <dcterms:modified xsi:type="dcterms:W3CDTF">2021-08-02T20:12:43Z</dcterms:modified>
</cp:coreProperties>
</file>