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RRM-FILE03\RedirectedFolders\kbence\My Documents\_H Drive Backup\2022 Rate Increase Modeling\"/>
    </mc:Choice>
  </mc:AlternateContent>
  <xr:revisionPtr revIDLastSave="0" documentId="13_ncr:1_{1DFBED62-4A92-42DD-BED6-6028D95C52A1}" xr6:coauthVersionLast="46" xr6:coauthVersionMax="46" xr10:uidLastSave="{00000000-0000-0000-0000-000000000000}"/>
  <bookViews>
    <workbookView xWindow="276" yWindow="384" windowWidth="22764" windowHeight="11580" xr2:uid="{DEA62399-1372-4383-ACC7-E9E9DE4551E0}"/>
  </bookViews>
  <sheets>
    <sheet name="Disclaimer" sheetId="4" r:id="rId1"/>
    <sheet name="Direct Staffing" sheetId="1" r:id="rId2"/>
    <sheet name="Regional Variance Factor" sheetId="2" r:id="rId3"/>
    <sheet name="Rate Total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3" l="1"/>
  <c r="B30" i="3"/>
  <c r="D12" i="3"/>
  <c r="B12" i="3"/>
  <c r="D13" i="3"/>
  <c r="B13" i="3"/>
  <c r="B5" i="3"/>
  <c r="D5" i="3" s="1"/>
  <c r="C50" i="1"/>
  <c r="C49" i="1"/>
  <c r="E45" i="1"/>
  <c r="E44" i="1"/>
  <c r="E43" i="1"/>
  <c r="E42" i="1"/>
  <c r="E33" i="1"/>
  <c r="E28" i="1"/>
  <c r="C28" i="1"/>
  <c r="E23" i="1"/>
  <c r="C23" i="1"/>
  <c r="D18" i="1"/>
  <c r="A18" i="1"/>
  <c r="C9" i="1"/>
  <c r="D37" i="1"/>
  <c r="E37" i="1" s="1"/>
  <c r="E13" i="1"/>
  <c r="B17" i="1" s="1"/>
  <c r="D32" i="1" s="1"/>
  <c r="E32" i="1" s="1"/>
  <c r="C8" i="1"/>
  <c r="C27" i="1" s="1"/>
  <c r="E27" i="1" s="1"/>
  <c r="D9" i="3" l="1"/>
  <c r="E17" i="3" s="1"/>
  <c r="A17" i="1"/>
  <c r="D17" i="1" s="1"/>
  <c r="C22" i="1"/>
  <c r="E22" i="1" s="1"/>
  <c r="D17" i="3" l="1"/>
  <c r="B4" i="3"/>
  <c r="D8" i="3" s="1"/>
  <c r="D4" i="3" l="1"/>
  <c r="E16" i="3" s="1"/>
  <c r="D16" i="3" s="1"/>
  <c r="B7" i="2" l="1"/>
  <c r="B20" i="3" s="1"/>
  <c r="D24" i="3" s="1"/>
  <c r="B5" i="2"/>
  <c r="D23" i="3" l="1"/>
  <c r="B23" i="3" s="1"/>
  <c r="B29" i="3" s="1"/>
  <c r="B33" i="3" s="1"/>
  <c r="B35" i="3" s="1"/>
  <c r="B38" i="3" s="1"/>
  <c r="B40" i="3" s="1"/>
  <c r="D21" i="3"/>
  <c r="B24" i="3" s="1"/>
  <c r="D20" i="3"/>
  <c r="B43" i="3" l="1"/>
  <c r="B45" i="3" s="1"/>
  <c r="B27" i="3"/>
</calcChain>
</file>

<file path=xl/sharedStrings.xml><?xml version="1.0" encoding="utf-8"?>
<sst xmlns="http://schemas.openxmlformats.org/spreadsheetml/2006/main" count="306" uniqueCount="208">
  <si>
    <t>Direct Care Staffing:</t>
  </si>
  <si>
    <t xml:space="preserve">SHARED STAFFING </t>
  </si>
  <si>
    <t>Step 1. Determine wage for direct care worker</t>
  </si>
  <si>
    <t>Competitive Workforce Factor (CWF)</t>
  </si>
  <si>
    <t>Step 2. Calculate SHARED on-site and remote base staffing hours</t>
  </si>
  <si>
    <t>Staff Type</t>
  </si>
  <si>
    <t>Base shared staffing hours per day</t>
  </si>
  <si>
    <t># of Residents</t>
  </si>
  <si>
    <t>Individual portion of base shared staffing hours</t>
  </si>
  <si>
    <t>Total Shared Staffing</t>
  </si>
  <si>
    <t>Step 3. Calculate individual amount for SHARED base shared staffing</t>
  </si>
  <si>
    <t>CWF Wage</t>
  </si>
  <si>
    <t>Total individual amount for shared staffing</t>
  </si>
  <si>
    <t>Step 4. Add INDIVIDUAL IN-PERSON staff hours</t>
  </si>
  <si>
    <t>Hours per Day</t>
  </si>
  <si>
    <t>Amount per Day</t>
  </si>
  <si>
    <t>Step 5. Add INDIVIDUAL REMOTE staff hours</t>
  </si>
  <si>
    <t>Step 6. Add % to cover Supervision</t>
  </si>
  <si>
    <t>Direct Care Supervision</t>
  </si>
  <si>
    <t>Wage</t>
  </si>
  <si>
    <t>Supervision Percent</t>
  </si>
  <si>
    <t>Amount Per Day</t>
  </si>
  <si>
    <t>Step 7. Add staffing customization option to meet high level needs provided to an individual</t>
  </si>
  <si>
    <t>Staffing Customization Options</t>
  </si>
  <si>
    <t>Add-on $</t>
  </si>
  <si>
    <t>Add-on Choice</t>
  </si>
  <si>
    <t>Total DCS Hours per Day</t>
  </si>
  <si>
    <t>Staffing Customization amount per Day</t>
  </si>
  <si>
    <t>No Customization</t>
  </si>
  <si>
    <t>Deaf or hard of hearing</t>
  </si>
  <si>
    <t>Step 8. Add % to cover vacation, sick and training for direct staff hours</t>
  </si>
  <si>
    <t>Percentage of direct care to cover relief staffing</t>
  </si>
  <si>
    <t>Dollar Amount</t>
  </si>
  <si>
    <t xml:space="preserve">TOTAL STAFFING </t>
  </si>
  <si>
    <t>Step 9. Calculate Staffing Amount</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</si>
  <si>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</si>
  <si>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</si>
  <si>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</si>
  <si>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</si>
  <si>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</si>
  <si>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</si>
  <si>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</si>
  <si>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</si>
  <si>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</si>
  <si>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</si>
  <si>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</si>
  <si>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</si>
  <si>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</si>
  <si>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</si>
  <si>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</si>
  <si>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</si>
  <si>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</si>
  <si>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</si>
  <si>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</si>
  <si>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</si>
  <si>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</si>
  <si>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</si>
  <si>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</si>
  <si>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</si>
  <si>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</si>
  <si>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</si>
  <si>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</si>
  <si>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</si>
  <si>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</si>
  <si>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</si>
  <si>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</si>
  <si>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</si>
  <si>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</si>
  <si>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</si>
  <si>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</si>
  <si>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</si>
  <si>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</si>
  <si>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</si>
  <si>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</si>
  <si>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</si>
  <si>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</si>
  <si>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</si>
  <si>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</si>
  <si>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</si>
  <si>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</si>
  <si>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</si>
  <si>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</si>
  <si>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</si>
  <si>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</si>
  <si>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</si>
  <si>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</si>
  <si>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</si>
  <si>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</si>
  <si>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</si>
  <si>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</si>
  <si>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</si>
  <si>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</si>
  <si>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</si>
  <si>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</si>
  <si>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</si>
  <si>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</si>
  <si>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</si>
  <si>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</si>
  <si>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</si>
  <si>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</si>
  <si>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</si>
  <si>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</si>
  <si>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</si>
  <si>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</si>
  <si>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</si>
  <si>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</si>
  <si>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</si>
  <si>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</si>
  <si>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</si>
  <si>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</si>
  <si>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</si>
  <si>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</si>
  <si>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</si>
  <si>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</si>
  <si>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</si>
  <si>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</si>
  <si>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</si>
  <si>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</si>
  <si>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</si>
  <si>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</si>
  <si>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</si>
  <si>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</si>
  <si>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</si>
  <si>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</si>
  <si>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</si>
  <si>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</si>
  <si>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</si>
  <si>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</si>
  <si>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</si>
  <si>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</si>
  <si>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</si>
  <si>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</si>
  <si>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</si>
  <si>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</si>
  <si>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</si>
  <si>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</si>
  <si>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</si>
  <si>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</si>
  <si>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</si>
  <si>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</si>
  <si>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</si>
  <si>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</si>
  <si>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</si>
  <si>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</si>
  <si>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</si>
  <si>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</si>
  <si>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</si>
  <si>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</si>
  <si>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</si>
  <si>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</si>
  <si>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</si>
  <si>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</si>
  <si>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</si>
  <si>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</si>
  <si>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INTEGRATED COMMUNITY SUPPORT FRAMEWORK</t>
  </si>
  <si>
    <t>Direct Staffing</t>
  </si>
  <si>
    <t>Rate Calculation:</t>
  </si>
  <si>
    <t>Employee Related Expenses</t>
  </si>
  <si>
    <t>Client Programming &amp; Supports</t>
  </si>
  <si>
    <t>Program Related Expenses</t>
  </si>
  <si>
    <t>Regional Variance</t>
  </si>
  <si>
    <t>Budget Neutrality Factor</t>
  </si>
  <si>
    <t>Daily Budget Neutrality</t>
  </si>
  <si>
    <t>4/1/2014 COLA</t>
  </si>
  <si>
    <t>Cost of Living Adjustment</t>
  </si>
  <si>
    <t>Post 4/1/14 COLA Total Daily Rate</t>
  </si>
  <si>
    <t>7/1/2014 COLA</t>
  </si>
  <si>
    <t>Post 7/1/14 COLA Total Daily Rate</t>
  </si>
  <si>
    <t>7/1/2015 COLA</t>
  </si>
  <si>
    <t>Post 7/1/15 COLA Total Daily Rate</t>
  </si>
  <si>
    <t>Disclaimer</t>
  </si>
  <si>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</si>
  <si>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The effective date of the rate increases is January 1, 2022, or upon federal approval, whichever is later. As of July 19, 2021, federal approval has not been granted.</t>
  </si>
  <si>
    <t>Once in force, the rate increases will be implemented by each provider organization on a rolling basis, as individual Service Agreements are renewed.</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</si>
  <si>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</si>
  <si>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</si>
  <si>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t>ARRM 2022 Rates Estimation Tool ©2021</t>
  </si>
  <si>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ICS Framework', made available by the Minnesota Department of Human Services, as an example. </t>
    </r>
  </si>
  <si>
    <t>Base hourly wage - 2021</t>
  </si>
  <si>
    <t>Base hourly wage - 2022 (est)</t>
  </si>
  <si>
    <t>Total wage per hour of service - 2021</t>
  </si>
  <si>
    <t>Total wage per hour of service - 2022 (est)</t>
  </si>
  <si>
    <t>Individual in-person staff hours - 2021</t>
  </si>
  <si>
    <t>Individual in-person staff hours - 2022</t>
  </si>
  <si>
    <t>Individual Remote Staff - 2021</t>
  </si>
  <si>
    <t>Individual Remote Staff - 2022</t>
  </si>
  <si>
    <t>Direct Care Supervision - 2021</t>
  </si>
  <si>
    <t>Direct Care Supervision - 2022 (est)</t>
  </si>
  <si>
    <t>Percentage for Direct Staffing - 2021</t>
  </si>
  <si>
    <t>Percentage for Direct Staffing - 2022</t>
  </si>
  <si>
    <t>Total dollars for relief staffing - 2021</t>
  </si>
  <si>
    <t>Total dollars for relief staffing - 2022</t>
  </si>
  <si>
    <t>Total Staffing Amount - 2021</t>
  </si>
  <si>
    <t>Total Staffing Amount - 2022</t>
  </si>
  <si>
    <t>Total costs for individual and shared staffing - 2021</t>
  </si>
  <si>
    <t>Total costs for individual and shared staffing - 2022</t>
  </si>
  <si>
    <t>Total Benefit Percentage - 2021</t>
  </si>
  <si>
    <t>Total Benefit Percentage - 2022</t>
  </si>
  <si>
    <t>Total Program Support Annual Standard - 2021</t>
  </si>
  <si>
    <t>Total Program Related Expenses Percentage - 2021</t>
  </si>
  <si>
    <t>Total Program Related Expenses Percentage - 2022</t>
  </si>
  <si>
    <t>Regional Variance Factor - 2021</t>
  </si>
  <si>
    <t>Regional Variance Factor - 2022</t>
  </si>
  <si>
    <t>Daily Rate - 2021</t>
  </si>
  <si>
    <t>Daily Rate - 2022</t>
  </si>
  <si>
    <t>Total Daily Rate - 2021</t>
  </si>
  <si>
    <t>Total Daily Rate - 2022</t>
  </si>
  <si>
    <t>Total Program Support Annual Standard - 2022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</si>
</sst>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0_);_(*(#,##0.00\);_(* &quot;-&quot;??_);_(@_)"/>
    <numFmt numFmtId="166" formatCode="0.000"/>
    <numFmt numFmtId="167" formatCode="0.0%"/>
  </numFmts>
  <fonts count="16" x14ac:knownFonts="1">
    <font>
      <sz val="11"/>
      <color theme="1"/>
      <name val="Calibri"/>
      <family val="2"/>
      <scheme val="minor"/>
    </font>
    <font>
      <sz val="11"/>
      <color theme="1"/>
      <name val="Calibri"/>
      <family val="2"/>
      <scheme val="minor"/>
    </font>
    <font>
      <b/>
      <i/>
      <sz val="12"/>
      <name val="Arial"/>
      <family val="2"/>
    </font>
    <font>
      <sz val="10"/>
      <name val="Arial"/>
      <family val="2"/>
    </font>
    <font>
      <sz val="10"/>
      <color indexed="9"/>
      <name val="Arial"/>
      <family val="2"/>
    </font>
    <font>
      <b/>
      <sz val="10"/>
      <name val="Arial"/>
      <family val="2"/>
    </font>
    <font>
      <sz val="11"/>
      <color rgb="FFFF0000"/>
      <name val="Arial"/>
      <family val="2"/>
    </font>
    <font>
      <sz val="10"/>
      <color theme="1"/>
      <name val="Arial"/>
      <family val="2"/>
    </font>
    <font>
      <b/>
      <sz val="11"/>
      <color rgb="FF000000"/>
      <name val="Calibri"/>
      <family val="2"/>
      <scheme val="minor"/>
    </font>
    <font>
      <sz val="11"/>
      <color rgb="FF000000"/>
      <name val="Calibri"/>
      <family val="2"/>
      <scheme val="minor"/>
    </font>
    <font>
      <sz val="10"/>
      <color rgb="FFFF0000"/>
      <name val="Arial"/>
      <family val="2"/>
    </font>
    <font>
      <sz val="10"/>
      <color theme="0"/>
      <name val="Arial"/>
      <family val="2"/>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indexed="9"/>
        <bgColor indexed="9"/>
      </patternFill>
    </fill>
    <fill>
      <patternFill patternType="solid">
        <fgColor theme="0"/>
        <bgColor indexed="9"/>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0" fontId="12" fillId="0" borderId="0" applyNumberFormat="0" applyFill="0" applyBorder="0" applyAlignment="0" applyProtection="0"/>
  </cellStyleXfs>
  <cellXfs count="153">
    <xf numFmtId="0" fontId="0" fillId="0" borderId="0" xfId="0"/>
    <xf numFmtId="0" fontId="2" fillId="2" borderId="0" xfId="0" applyFont="1" applyFill="1" applyAlignment="1">
      <alignment horizontal="left"/>
    </xf>
    <xf numFmtId="164" fontId="0" fillId="2" borderId="0" xfId="1" applyNumberFormat="1" applyFont="1" applyFill="1" applyProtection="1"/>
    <xf numFmtId="0" fontId="0" fillId="2" borderId="0" xfId="0" applyFill="1"/>
    <xf numFmtId="0" fontId="4" fillId="2" borderId="0" xfId="0" applyFont="1" applyFill="1"/>
    <xf numFmtId="0" fontId="5" fillId="2" borderId="0" xfId="0" applyFont="1" applyFill="1" applyAlignment="1">
      <alignment horizontal="left"/>
    </xf>
    <xf numFmtId="164" fontId="3" fillId="2" borderId="0" xfId="1" applyNumberFormat="1" applyFont="1" applyFill="1" applyProtection="1"/>
    <xf numFmtId="0" fontId="5" fillId="2" borderId="0" xfId="3" applyFont="1" applyFill="1"/>
    <xf numFmtId="0" fontId="6" fillId="2" borderId="0" xfId="3" applyFont="1" applyFill="1"/>
    <xf numFmtId="0" fontId="3" fillId="2" borderId="0" xfId="0" applyFont="1" applyFill="1"/>
    <xf numFmtId="10" fontId="3" fillId="2" borderId="3" xfId="2" applyNumberFormat="1" applyFont="1" applyFill="1" applyBorder="1" applyProtection="1"/>
    <xf numFmtId="44" fontId="3" fillId="2" borderId="3" xfId="4" applyFont="1" applyFill="1" applyBorder="1" applyProtection="1"/>
    <xf numFmtId="164" fontId="3" fillId="2" borderId="0" xfId="1" applyNumberFormat="1" applyFont="1" applyFill="1" applyBorder="1" applyProtection="1"/>
    <xf numFmtId="0" fontId="5" fillId="2" borderId="0" xfId="0" applyFont="1" applyFill="1"/>
    <xf numFmtId="164" fontId="3" fillId="3" borderId="0" xfId="1" applyNumberFormat="1" applyFont="1" applyFill="1" applyBorder="1" applyProtection="1"/>
    <xf numFmtId="0" fontId="0" fillId="3" borderId="0" xfId="0" applyFill="1"/>
    <xf numFmtId="164" fontId="3" fillId="6" borderId="4" xfId="1" applyNumberFormat="1" applyFont="1" applyFill="1" applyBorder="1" applyAlignment="1" applyProtection="1">
      <alignment horizontal="center" wrapText="1"/>
    </xf>
    <xf numFmtId="0" fontId="0" fillId="5" borderId="3" xfId="0" applyFill="1" applyBorder="1" applyAlignment="1">
      <alignment horizontal="center"/>
    </xf>
    <xf numFmtId="164" fontId="3" fillId="5" borderId="3" xfId="1" applyNumberFormat="1" applyFont="1" applyFill="1" applyBorder="1" applyAlignment="1" applyProtection="1">
      <alignment horizontal="center" wrapText="1"/>
    </xf>
    <xf numFmtId="39" fontId="3" fillId="0" borderId="3" xfId="1" applyNumberFormat="1" applyFont="1" applyFill="1" applyBorder="1" applyAlignment="1" applyProtection="1">
      <alignment horizontal="right" vertical="top"/>
      <protection locked="0"/>
    </xf>
    <xf numFmtId="0" fontId="0" fillId="7" borderId="3" xfId="0" applyFill="1" applyBorder="1" applyAlignment="1" applyProtection="1">
      <alignment horizontal="center"/>
      <protection locked="0"/>
    </xf>
    <xf numFmtId="165" fontId="0" fillId="0" borderId="3" xfId="0" applyNumberFormat="1" applyBorder="1" applyAlignment="1">
      <alignment horizontal="center"/>
    </xf>
    <xf numFmtId="0" fontId="0" fillId="3" borderId="0" xfId="0" applyFill="1" applyProtection="1">
      <protection locked="0"/>
    </xf>
    <xf numFmtId="0" fontId="4" fillId="3" borderId="0" xfId="0" applyFont="1" applyFill="1"/>
    <xf numFmtId="164" fontId="3" fillId="5" borderId="3" xfId="1" applyNumberFormat="1" applyFont="1" applyFill="1" applyBorder="1" applyProtection="1"/>
    <xf numFmtId="0" fontId="4" fillId="0" borderId="0" xfId="0" applyFont="1"/>
    <xf numFmtId="164" fontId="3" fillId="6" borderId="3" xfId="1" applyNumberFormat="1" applyFont="1" applyFill="1" applyBorder="1" applyProtection="1"/>
    <xf numFmtId="0" fontId="3" fillId="3" borderId="0" xfId="0" applyFont="1" applyFill="1" applyAlignment="1">
      <alignment horizontal="left" wrapText="1"/>
    </xf>
    <xf numFmtId="44" fontId="3" fillId="0" borderId="0" xfId="0" applyNumberFormat="1" applyFont="1" applyAlignment="1">
      <alignment horizontal="left"/>
    </xf>
    <xf numFmtId="0" fontId="3" fillId="3" borderId="0" xfId="1" applyNumberFormat="1" applyFont="1" applyFill="1" applyBorder="1" applyAlignment="1" applyProtection="1">
      <alignment horizontal="right" vertical="top"/>
    </xf>
    <xf numFmtId="0" fontId="3" fillId="5" borderId="1" xfId="0" applyFont="1" applyFill="1" applyBorder="1"/>
    <xf numFmtId="0" fontId="0" fillId="5" borderId="3" xfId="0" applyFill="1" applyBorder="1"/>
    <xf numFmtId="0" fontId="3" fillId="5" borderId="6" xfId="0" applyFont="1" applyFill="1" applyBorder="1"/>
    <xf numFmtId="0" fontId="3" fillId="5" borderId="3" xfId="0" applyFont="1" applyFill="1" applyBorder="1"/>
    <xf numFmtId="9" fontId="3" fillId="2" borderId="1" xfId="2" applyFont="1" applyFill="1" applyBorder="1" applyAlignment="1" applyProtection="1"/>
    <xf numFmtId="0" fontId="5" fillId="2" borderId="5" xfId="0" applyFont="1" applyFill="1" applyBorder="1"/>
    <xf numFmtId="164" fontId="3" fillId="3" borderId="0" xfId="1" applyNumberFormat="1" applyFont="1" applyFill="1" applyBorder="1" applyAlignment="1" applyProtection="1">
      <alignment horizontal="right" vertical="top"/>
    </xf>
    <xf numFmtId="0" fontId="3" fillId="2" borderId="3" xfId="0" applyFont="1" applyFill="1" applyBorder="1"/>
    <xf numFmtId="9" fontId="1" fillId="2" borderId="6" xfId="2" applyFill="1" applyBorder="1" applyAlignment="1" applyProtection="1"/>
    <xf numFmtId="44" fontId="0" fillId="2" borderId="3" xfId="0" applyNumberFormat="1" applyFill="1" applyBorder="1"/>
    <xf numFmtId="9" fontId="3" fillId="2" borderId="0" xfId="2" applyFont="1" applyFill="1" applyBorder="1" applyAlignment="1" applyProtection="1">
      <alignment horizontal="right"/>
    </xf>
    <xf numFmtId="9" fontId="1" fillId="2" borderId="0" xfId="2" applyFill="1" applyBorder="1" applyAlignment="1" applyProtection="1">
      <alignment horizontal="right"/>
    </xf>
    <xf numFmtId="0" fontId="0" fillId="2" borderId="0" xfId="0" applyFill="1" applyAlignment="1">
      <alignment horizontal="left"/>
    </xf>
    <xf numFmtId="44" fontId="5" fillId="3" borderId="3" xfId="0" applyNumberFormat="1" applyFont="1" applyFill="1" applyBorder="1"/>
    <xf numFmtId="0" fontId="0" fillId="0" borderId="0" xfId="0" applyAlignment="1">
      <alignment horizontal="left"/>
    </xf>
    <xf numFmtId="0" fontId="8" fillId="4" borderId="9" xfId="0" applyFont="1" applyFill="1" applyBorder="1" applyAlignment="1">
      <alignment vertical="center"/>
    </xf>
    <xf numFmtId="0" fontId="8" fillId="4" borderId="9" xfId="0" applyFont="1" applyFill="1" applyBorder="1" applyAlignment="1">
      <alignment horizontal="left" vertical="center"/>
    </xf>
    <xf numFmtId="0" fontId="9" fillId="3" borderId="9" xfId="0" applyFont="1" applyFill="1" applyBorder="1" applyAlignment="1">
      <alignment vertical="center"/>
    </xf>
    <xf numFmtId="0" fontId="9" fillId="3" borderId="9" xfId="0" quotePrefix="1" applyFont="1" applyFill="1" applyBorder="1" applyAlignment="1">
      <alignment horizontal="left" vertical="center"/>
    </xf>
    <xf numFmtId="0" fontId="9" fillId="0" borderId="9" xfId="0" applyFont="1" applyBorder="1" applyAlignment="1">
      <alignment vertical="center"/>
    </xf>
    <xf numFmtId="166" fontId="0" fillId="0" borderId="9" xfId="0" applyNumberFormat="1" applyBorder="1"/>
    <xf numFmtId="0" fontId="0" fillId="0" borderId="9" xfId="0" applyBorder="1" applyAlignment="1">
      <alignment vertical="top"/>
    </xf>
    <xf numFmtId="0" fontId="2" fillId="2" borderId="0" xfId="0" applyFont="1" applyFill="1"/>
    <xf numFmtId="0" fontId="10" fillId="3" borderId="0" xfId="0" applyFont="1" applyFill="1"/>
    <xf numFmtId="0" fontId="3" fillId="2" borderId="1" xfId="0" applyFont="1" applyFill="1" applyBorder="1"/>
    <xf numFmtId="44" fontId="3" fillId="2" borderId="3" xfId="4" applyFont="1" applyFill="1" applyBorder="1"/>
    <xf numFmtId="44" fontId="0" fillId="2" borderId="0" xfId="0" applyNumberFormat="1" applyFill="1"/>
    <xf numFmtId="0" fontId="11" fillId="3" borderId="0" xfId="0" applyFont="1" applyFill="1" applyProtection="1">
      <protection hidden="1"/>
    </xf>
    <xf numFmtId="10" fontId="3" fillId="2" borderId="0" xfId="2" applyNumberFormat="1" applyFont="1" applyFill="1" applyBorder="1" applyAlignment="1">
      <alignment vertical="top"/>
    </xf>
    <xf numFmtId="0" fontId="5" fillId="8" borderId="0" xfId="0" applyFont="1" applyFill="1"/>
    <xf numFmtId="167" fontId="3" fillId="0" borderId="0" xfId="2" applyNumberFormat="1" applyFont="1" applyFill="1" applyProtection="1"/>
    <xf numFmtId="44" fontId="7" fillId="8" borderId="0" xfId="0" applyNumberFormat="1" applyFont="1" applyFill="1"/>
    <xf numFmtId="0" fontId="3" fillId="8" borderId="3" xfId="0" applyFont="1" applyFill="1" applyBorder="1"/>
    <xf numFmtId="0" fontId="7" fillId="8" borderId="0" xfId="0" applyFont="1" applyFill="1"/>
    <xf numFmtId="44" fontId="7" fillId="9" borderId="0" xfId="4" applyFont="1" applyFill="1"/>
    <xf numFmtId="0" fontId="5" fillId="2" borderId="3" xfId="0" applyFont="1" applyFill="1" applyBorder="1"/>
    <xf numFmtId="44" fontId="0" fillId="2" borderId="0" xfId="4" applyFont="1" applyFill="1" applyBorder="1"/>
    <xf numFmtId="167" fontId="5" fillId="0" borderId="0" xfId="2" applyNumberFormat="1" applyFont="1" applyFill="1" applyBorder="1" applyAlignment="1" applyProtection="1">
      <alignment horizontal="right"/>
    </xf>
    <xf numFmtId="44" fontId="3" fillId="0" borderId="3" xfId="4" applyFont="1" applyFill="1" applyBorder="1" applyAlignment="1" applyProtection="1">
      <alignment horizontal="right"/>
    </xf>
    <xf numFmtId="44" fontId="3" fillId="2" borderId="3" xfId="0" applyNumberFormat="1" applyFont="1" applyFill="1" applyBorder="1"/>
    <xf numFmtId="0" fontId="5" fillId="0" borderId="0" xfId="0" applyFont="1"/>
    <xf numFmtId="0" fontId="3" fillId="0" borderId="3" xfId="0" applyFont="1" applyBorder="1"/>
    <xf numFmtId="0" fontId="5" fillId="0" borderId="3" xfId="0" applyFont="1" applyBorder="1"/>
    <xf numFmtId="44" fontId="3" fillId="0" borderId="3" xfId="0" applyNumberFormat="1" applyFont="1" applyBorder="1"/>
    <xf numFmtId="0" fontId="13" fillId="0" borderId="0" xfId="0" applyFont="1"/>
    <xf numFmtId="0" fontId="0" fillId="0" borderId="0" xfId="0" applyAlignment="1">
      <alignment wrapText="1"/>
    </xf>
    <xf numFmtId="0" fontId="12" fillId="0" borderId="0" xfId="5" applyAlignment="1">
      <alignment wrapText="1"/>
    </xf>
    <xf numFmtId="44" fontId="0" fillId="2" borderId="0" xfId="4" applyFont="1" applyFill="1" applyProtection="1"/>
    <xf numFmtId="44" fontId="3" fillId="2" borderId="0" xfId="4" applyFont="1" applyFill="1" applyProtection="1"/>
    <xf numFmtId="44" fontId="3" fillId="0" borderId="3" xfId="4" applyFont="1" applyFill="1" applyBorder="1" applyAlignment="1" applyProtection="1">
      <alignment horizontal="right" vertical="top"/>
    </xf>
    <xf numFmtId="44" fontId="3" fillId="5" borderId="3" xfId="4" applyFont="1" applyFill="1" applyBorder="1" applyProtection="1"/>
    <xf numFmtId="44" fontId="3" fillId="6" borderId="3" xfId="4" applyFont="1" applyFill="1" applyBorder="1" applyProtection="1"/>
    <xf numFmtId="44" fontId="0" fillId="0" borderId="0" xfId="4" applyFont="1" applyFill="1" applyBorder="1" applyAlignment="1" applyProtection="1">
      <alignment horizontal="center"/>
    </xf>
    <xf numFmtId="44" fontId="3" fillId="2" borderId="3" xfId="4" applyFill="1" applyBorder="1" applyProtection="1"/>
    <xf numFmtId="44" fontId="3" fillId="5" borderId="3" xfId="4" applyFont="1" applyFill="1" applyBorder="1" applyAlignment="1" applyProtection="1">
      <alignment horizontal="center" wrapText="1"/>
    </xf>
    <xf numFmtId="8" fontId="3" fillId="7" borderId="3" xfId="4" applyNumberFormat="1" applyFont="1" applyFill="1" applyBorder="1" applyAlignment="1" applyProtection="1">
      <alignment vertical="top"/>
      <protection locked="0"/>
    </xf>
    <xf numFmtId="44" fontId="3" fillId="0" borderId="8" xfId="4" applyFont="1" applyFill="1" applyBorder="1" applyAlignment="1" applyProtection="1">
      <alignment vertical="top"/>
      <protection locked="0"/>
    </xf>
    <xf numFmtId="44" fontId="3" fillId="0" borderId="3" xfId="4" applyFill="1" applyBorder="1" applyProtection="1"/>
    <xf numFmtId="44" fontId="11" fillId="3" borderId="0" xfId="0" applyNumberFormat="1" applyFont="1" applyFill="1" applyProtection="1">
      <protection hidden="1"/>
    </xf>
    <xf numFmtId="44" fontId="3" fillId="10" borderId="3" xfId="4" applyFont="1" applyFill="1" applyBorder="1" applyAlignment="1" applyProtection="1">
      <alignment horizontal="left"/>
    </xf>
    <xf numFmtId="44" fontId="3" fillId="10" borderId="3" xfId="4" applyFont="1" applyFill="1" applyBorder="1" applyAlignment="1" applyProtection="1">
      <alignment horizontal="right" vertical="top"/>
    </xf>
    <xf numFmtId="44" fontId="3" fillId="10" borderId="3" xfId="4" applyFont="1" applyFill="1" applyBorder="1" applyAlignment="1">
      <alignment vertical="top"/>
    </xf>
    <xf numFmtId="44" fontId="3" fillId="0" borderId="3" xfId="4" applyFont="1" applyFill="1" applyBorder="1" applyAlignment="1" applyProtection="1">
      <alignment horizontal="left"/>
    </xf>
    <xf numFmtId="44" fontId="3" fillId="0" borderId="3" xfId="4" applyFont="1" applyFill="1" applyBorder="1" applyAlignment="1">
      <alignment vertical="top"/>
    </xf>
    <xf numFmtId="10" fontId="3" fillId="2" borderId="0" xfId="2" applyNumberFormat="1" applyFont="1" applyFill="1"/>
    <xf numFmtId="44" fontId="3" fillId="10" borderId="3" xfId="4" applyFont="1" applyFill="1" applyBorder="1" applyProtection="1"/>
    <xf numFmtId="0" fontId="3" fillId="2" borderId="3" xfId="0" applyFont="1" applyFill="1" applyBorder="1" applyAlignment="1">
      <alignment horizontal="left"/>
    </xf>
    <xf numFmtId="0" fontId="0" fillId="2" borderId="3" xfId="0" applyFill="1" applyBorder="1" applyAlignment="1">
      <alignment horizontal="left"/>
    </xf>
    <xf numFmtId="0" fontId="5" fillId="0" borderId="5" xfId="0" applyFont="1" applyBorder="1" applyAlignment="1">
      <alignment horizontal="left"/>
    </xf>
    <xf numFmtId="0" fontId="0" fillId="6" borderId="1" xfId="0" applyFill="1" applyBorder="1" applyAlignment="1">
      <alignment horizontal="left"/>
    </xf>
    <xf numFmtId="0" fontId="0" fillId="6" borderId="2" xfId="0" applyFill="1" applyBorder="1" applyAlignment="1">
      <alignment horizontal="left"/>
    </xf>
    <xf numFmtId="0" fontId="3" fillId="0" borderId="1" xfId="0" applyFont="1" applyBorder="1" applyAlignment="1">
      <alignment horizontal="left"/>
    </xf>
    <xf numFmtId="0" fontId="0" fillId="0" borderId="2" xfId="0" applyBorder="1" applyAlignment="1">
      <alignment horizontal="left"/>
    </xf>
    <xf numFmtId="39" fontId="3" fillId="3" borderId="7" xfId="4" applyNumberFormat="1" applyFont="1" applyFill="1" applyBorder="1" applyAlignment="1" applyProtection="1">
      <alignment horizontal="right" vertical="top"/>
    </xf>
    <xf numFmtId="39" fontId="3" fillId="3" borderId="8" xfId="4" applyNumberFormat="1" applyFont="1" applyFill="1" applyBorder="1" applyAlignment="1" applyProtection="1">
      <alignment horizontal="right" vertical="top"/>
    </xf>
    <xf numFmtId="9" fontId="1" fillId="2" borderId="7" xfId="2" applyFill="1" applyBorder="1" applyAlignment="1" applyProtection="1">
      <alignment vertical="top"/>
    </xf>
    <xf numFmtId="9" fontId="1" fillId="2" borderId="8" xfId="2" applyFill="1" applyBorder="1" applyAlignment="1" applyProtection="1">
      <alignment vertical="top"/>
    </xf>
    <xf numFmtId="39" fontId="3" fillId="0" borderId="7" xfId="1" applyNumberFormat="1" applyFont="1" applyFill="1" applyBorder="1" applyAlignment="1" applyProtection="1">
      <alignment horizontal="right" vertical="top"/>
    </xf>
    <xf numFmtId="39" fontId="3" fillId="0" borderId="8" xfId="1" applyNumberFormat="1" applyFont="1" applyFill="1" applyBorder="1" applyAlignment="1" applyProtection="1">
      <alignment horizontal="right" vertical="top"/>
    </xf>
    <xf numFmtId="0" fontId="0" fillId="5" borderId="1" xfId="0" applyFill="1" applyBorder="1" applyAlignment="1">
      <alignment horizontal="left"/>
    </xf>
    <xf numFmtId="0" fontId="0" fillId="5" borderId="6" xfId="0" applyFill="1" applyBorder="1" applyAlignment="1">
      <alignment horizontal="left"/>
    </xf>
    <xf numFmtId="0" fontId="0" fillId="5" borderId="2" xfId="0" applyFill="1" applyBorder="1" applyAlignment="1">
      <alignment horizontal="left"/>
    </xf>
    <xf numFmtId="9" fontId="3" fillId="2" borderId="1" xfId="2" applyFont="1" applyFill="1" applyBorder="1" applyAlignment="1" applyProtection="1">
      <alignment horizontal="right"/>
    </xf>
    <xf numFmtId="9" fontId="3" fillId="2" borderId="6" xfId="2" applyFont="1" applyFill="1" applyBorder="1" applyAlignment="1" applyProtection="1">
      <alignment horizontal="right"/>
    </xf>
    <xf numFmtId="9" fontId="3" fillId="2" borderId="2" xfId="2" applyFont="1" applyFill="1" applyBorder="1" applyAlignment="1" applyProtection="1">
      <alignment horizontal="right"/>
    </xf>
    <xf numFmtId="0" fontId="5" fillId="5" borderId="3" xfId="0" applyFont="1" applyFill="1" applyBorder="1" applyAlignment="1">
      <alignment horizontal="left"/>
    </xf>
    <xf numFmtId="10" fontId="1" fillId="0" borderId="7" xfId="2" applyNumberFormat="1" applyFill="1" applyBorder="1" applyAlignment="1" applyProtection="1">
      <alignment vertical="top"/>
    </xf>
    <xf numFmtId="10" fontId="1" fillId="0" borderId="8" xfId="2" applyNumberFormat="1" applyFill="1" applyBorder="1" applyAlignment="1" applyProtection="1">
      <alignment vertical="top"/>
    </xf>
    <xf numFmtId="0" fontId="3" fillId="3" borderId="1" xfId="3" applyFill="1" applyBorder="1" applyAlignment="1">
      <alignment horizontal="left"/>
    </xf>
    <xf numFmtId="0" fontId="3" fillId="3" borderId="2" xfId="3" applyFill="1" applyBorder="1" applyAlignment="1">
      <alignment horizontal="left"/>
    </xf>
    <xf numFmtId="0" fontId="3" fillId="4" borderId="1" xfId="3" applyFill="1" applyBorder="1" applyAlignment="1">
      <alignment horizontal="left"/>
    </xf>
    <xf numFmtId="0" fontId="3" fillId="4" borderId="2" xfId="3" applyFill="1" applyBorder="1" applyAlignment="1">
      <alignment horizontal="left"/>
    </xf>
    <xf numFmtId="0" fontId="7" fillId="2" borderId="1" xfId="0" applyFont="1" applyFill="1" applyBorder="1" applyAlignment="1">
      <alignment horizontal="left"/>
    </xf>
    <xf numFmtId="0" fontId="7" fillId="2" borderId="2"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Alignment="1">
      <alignment horizontal="left"/>
    </xf>
    <xf numFmtId="44" fontId="0" fillId="0" borderId="3" xfId="0" applyNumberFormat="1" applyBorder="1" applyAlignment="1">
      <alignment horizontal="center"/>
    </xf>
    <xf numFmtId="165" fontId="0" fillId="0" borderId="4" xfId="0" applyNumberFormat="1" applyBorder="1" applyAlignment="1">
      <alignment horizontal="center" vertical="top"/>
    </xf>
    <xf numFmtId="165" fontId="0" fillId="0" borderId="10" xfId="0" applyNumberFormat="1" applyBorder="1" applyAlignment="1">
      <alignment horizontal="center" vertical="top"/>
    </xf>
    <xf numFmtId="165" fontId="0" fillId="0" borderId="11" xfId="0" applyNumberFormat="1" applyBorder="1" applyAlignment="1">
      <alignment horizontal="center" vertical="top"/>
    </xf>
    <xf numFmtId="165" fontId="0" fillId="0" borderId="12" xfId="0" applyNumberFormat="1" applyBorder="1" applyAlignment="1">
      <alignment horizontal="center" vertical="top"/>
    </xf>
    <xf numFmtId="44" fontId="3" fillId="0" borderId="7" xfId="4" applyFont="1" applyFill="1" applyBorder="1" applyAlignment="1" applyProtection="1">
      <alignment horizontal="center" vertical="top"/>
    </xf>
    <xf numFmtId="44" fontId="3" fillId="0" borderId="8" xfId="4" applyFont="1" applyFill="1" applyBorder="1" applyAlignment="1" applyProtection="1">
      <alignment horizontal="center" vertical="top"/>
    </xf>
    <xf numFmtId="164" fontId="3" fillId="5" borderId="1" xfId="1" applyNumberFormat="1" applyFont="1" applyFill="1" applyBorder="1" applyAlignment="1" applyProtection="1">
      <alignment horizontal="center" wrapText="1"/>
    </xf>
    <xf numFmtId="164" fontId="3" fillId="5" borderId="2" xfId="1" applyNumberFormat="1" applyFont="1" applyFill="1" applyBorder="1" applyAlignment="1" applyProtection="1">
      <alignment horizontal="center" wrapText="1"/>
    </xf>
    <xf numFmtId="0" fontId="7" fillId="5" borderId="3" xfId="0" applyFont="1" applyFill="1" applyBorder="1" applyAlignment="1">
      <alignment horizontal="center" wrapText="1"/>
    </xf>
    <xf numFmtId="0" fontId="0" fillId="5" borderId="3" xfId="0" applyFill="1" applyBorder="1" applyAlignment="1">
      <alignment horizontal="left"/>
    </xf>
    <xf numFmtId="39" fontId="3" fillId="7" borderId="7" xfId="1" applyNumberFormat="1" applyFont="1" applyFill="1" applyBorder="1" applyAlignment="1" applyProtection="1">
      <alignment horizontal="center" vertical="top"/>
      <protection locked="0"/>
    </xf>
    <xf numFmtId="39" fontId="3" fillId="7" borderId="8" xfId="1" applyNumberFormat="1" applyFont="1" applyFill="1" applyBorder="1" applyAlignment="1" applyProtection="1">
      <alignment horizontal="center" vertical="top"/>
      <protection locked="0"/>
    </xf>
    <xf numFmtId="39" fontId="3" fillId="7" borderId="7" xfId="1" applyNumberFormat="1" applyFont="1" applyFill="1" applyBorder="1" applyAlignment="1" applyProtection="1">
      <alignment horizontal="right" vertical="top"/>
      <protection locked="0"/>
    </xf>
    <xf numFmtId="39" fontId="3" fillId="7" borderId="8" xfId="1" applyNumberFormat="1" applyFont="1" applyFill="1" applyBorder="1" applyAlignment="1" applyProtection="1">
      <alignment horizontal="right" vertical="top"/>
      <protection locked="0"/>
    </xf>
    <xf numFmtId="0" fontId="3" fillId="7" borderId="1"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3" fillId="7" borderId="2" xfId="0" applyFont="1" applyFill="1" applyBorder="1" applyAlignment="1" applyProtection="1">
      <alignment horizontal="center"/>
      <protection locked="0"/>
    </xf>
    <xf numFmtId="0" fontId="3" fillId="3" borderId="1" xfId="0" applyFont="1" applyFill="1" applyBorder="1" applyAlignment="1">
      <alignment horizontal="center"/>
    </xf>
    <xf numFmtId="0" fontId="3" fillId="3" borderId="6" xfId="0" applyFont="1" applyFill="1" applyBorder="1" applyAlignment="1">
      <alignment horizontal="center"/>
    </xf>
    <xf numFmtId="0" fontId="3" fillId="3" borderId="2" xfId="0" applyFont="1" applyFill="1" applyBorder="1" applyAlignment="1">
      <alignment horizontal="center"/>
    </xf>
    <xf numFmtId="10" fontId="3" fillId="2" borderId="7" xfId="0" applyNumberFormat="1" applyFont="1" applyFill="1" applyBorder="1" applyAlignment="1">
      <alignment vertical="top"/>
    </xf>
    <xf numFmtId="10" fontId="3" fillId="2" borderId="8" xfId="0" applyNumberFormat="1" applyFont="1" applyFill="1" applyBorder="1" applyAlignment="1">
      <alignment vertical="top"/>
    </xf>
    <xf numFmtId="10" fontId="3" fillId="2" borderId="7" xfId="2" applyNumberFormat="1" applyFont="1" applyFill="1" applyBorder="1" applyAlignment="1">
      <alignment vertical="top"/>
    </xf>
    <xf numFmtId="10" fontId="3" fillId="2" borderId="8" xfId="2" applyNumberFormat="1" applyFont="1" applyFill="1" applyBorder="1" applyAlignment="1">
      <alignment vertical="top"/>
    </xf>
    <xf numFmtId="10" fontId="3" fillId="9" borderId="7" xfId="2" applyNumberFormat="1" applyFont="1" applyFill="1" applyBorder="1" applyAlignment="1">
      <alignment vertical="top"/>
    </xf>
    <xf numFmtId="10" fontId="3" fillId="9" borderId="8" xfId="2" applyNumberFormat="1" applyFont="1" applyFill="1" applyBorder="1" applyAlignment="1">
      <alignment vertical="top"/>
    </xf>
  </cellXfs>
  <cellStyles count="6">
    <cellStyle name="Comma" xfId="1" builtinId="3"/>
    <cellStyle name="Currency 2" xfId="4" xr:uid="{E13FC650-C846-454B-8B48-BED07F0377BF}"/>
    <cellStyle name="Hyperlink" xfId="5" builtinId="8"/>
    <cellStyle name="Normal" xfId="0" builtinId="0"/>
    <cellStyle name="Normal 2" xfId="3" xr:uid="{9AD4EF9F-2A18-421B-B926-7C8956721A2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2" name="Picture 1">
          <a:extLst>
            <a:ext uri="{FF2B5EF4-FFF2-40B4-BE49-F238E27FC236}">
              <a16:creationId xmlns:a16="http://schemas.microsoft.com/office/drawing/2014/main" id="{2BF125BB-6ADF-4645-9550-E22DEA9BAA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4349-9B86-4D23-A9D8-580592B9C8DA}">
  <dimension ref="A1:A11"/>
  <sheetViews>
    <sheetView tabSelected="1" workbookViewId="0"/>
  </sheetViews>
  <sheetFormatPr defaultRowHeight="14.4" x14ac:dyDescent="0.3"/>
  <cols>
    <col min="1" max="1" width="76.109375" customWidth="1"/>
  </cols>
  <sheetData>
    <row r="1" spans="1:1" x14ac:dyDescent="0.3">
      <c r="A1" s="74" t="s">
        <v>170</v>
      </c>
    </row>
    <row r="2" spans="1:1" ht="108" customHeight="1" x14ac:dyDescent="0.3">
      <c r="A2" s="75" t="s">
        <v>177</v>
      </c>
    </row>
    <row r="3" spans="1:1" ht="43.2" x14ac:dyDescent="0.3">
      <c r="A3" s="76" t="s">
        <v>171</v>
      </c>
    </row>
    <row r="4" spans="1:1" ht="28.8" x14ac:dyDescent="0.3">
      <c r="A4" s="75" t="s">
        <v>172</v>
      </c>
    </row>
    <row r="5" spans="1:1" ht="28.8" x14ac:dyDescent="0.3">
      <c r="A5" s="75" t="s">
        <v>173</v>
      </c>
    </row>
    <row r="6" spans="1:1" x14ac:dyDescent="0.3">
      <c r="A6" s="76" t="s">
        <v>174</v>
      </c>
    </row>
    <row r="7" spans="1:1" ht="28.8" x14ac:dyDescent="0.3">
      <c r="A7" s="76" t="s">
        <v>175</v>
      </c>
    </row>
    <row r="11" spans="1:1" x14ac:dyDescent="0.3">
      <c r="A11" t="s">
        <v>176</v>
      </c>
    </row>
  </sheetData>
  <hyperlinks>
    <hyperlink ref="A6" r:id="rId1" display="kbence@arrm.org" xr:uid="{51FAA7E2-318B-4486-BDCA-5DA965F197B2}"/>
    <hyperlink ref="A7" r:id="rId2" display="mailto:dsd.responsecenter@state.mn.us" xr:uid="{DDDA2043-9DA8-4948-810A-490D1B6F594E}"/>
    <hyperlink ref="A3" r:id="rId3" display="https://mn.gov/dhs/partners-and-providers/news-initiatives-reports-workgroups/long-term-services-and-supports/disability-waiver-rates-system/rate-setting-frameworks/" xr:uid="{46BE11B9-53CC-4879-9B58-DA56D682801F}"/>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FE4E5-9F01-4392-AB0A-9C66427A0AEC}">
  <dimension ref="A1:O51"/>
  <sheetViews>
    <sheetView workbookViewId="0"/>
  </sheetViews>
  <sheetFormatPr defaultRowHeight="14.4" x14ac:dyDescent="0.3"/>
  <cols>
    <col min="1" max="1" width="31" customWidth="1"/>
    <col min="2" max="2" width="13.88671875" customWidth="1"/>
    <col min="3" max="3" width="18.6640625" customWidth="1"/>
    <col min="4" max="4" width="20" customWidth="1"/>
    <col min="5" max="5" width="22.33203125" customWidth="1"/>
    <col min="6" max="6" width="13.6640625" customWidth="1"/>
    <col min="7" max="7" width="17.33203125" customWidth="1"/>
  </cols>
  <sheetData>
    <row r="1" spans="1:15" ht="15.6" x14ac:dyDescent="0.3">
      <c r="A1" s="1" t="s">
        <v>0</v>
      </c>
      <c r="B1" s="1"/>
      <c r="C1" s="1"/>
      <c r="D1" s="1"/>
      <c r="E1" s="2"/>
      <c r="F1" s="3"/>
      <c r="G1" s="3"/>
      <c r="H1" s="3"/>
      <c r="I1" s="3"/>
      <c r="J1" s="3"/>
      <c r="K1" s="3"/>
      <c r="L1" s="3"/>
      <c r="M1" s="3"/>
      <c r="N1" s="3"/>
      <c r="O1" s="3"/>
    </row>
    <row r="2" spans="1:15" x14ac:dyDescent="0.3">
      <c r="A2" s="4"/>
      <c r="B2" s="4"/>
      <c r="C2" s="4"/>
      <c r="D2" s="4"/>
      <c r="E2" s="4"/>
      <c r="F2" s="3"/>
      <c r="G2" s="3"/>
      <c r="H2" s="3"/>
      <c r="I2" s="3"/>
      <c r="J2" s="3"/>
      <c r="K2" s="3"/>
      <c r="L2" s="3"/>
      <c r="M2" s="3"/>
      <c r="N2" s="3"/>
      <c r="O2" s="3"/>
    </row>
    <row r="3" spans="1:15" x14ac:dyDescent="0.3">
      <c r="A3" s="5" t="s">
        <v>1</v>
      </c>
      <c r="B3" s="5"/>
      <c r="C3" s="77"/>
      <c r="D3" s="78"/>
      <c r="E3" s="6"/>
      <c r="F3" s="3"/>
      <c r="G3" s="3"/>
      <c r="H3" s="3"/>
      <c r="I3" s="3"/>
      <c r="J3" s="3"/>
      <c r="K3" s="3"/>
      <c r="L3" s="3"/>
      <c r="M3" s="3"/>
      <c r="N3" s="3"/>
      <c r="O3" s="3"/>
    </row>
    <row r="4" spans="1:15" x14ac:dyDescent="0.3">
      <c r="A4" s="7" t="s">
        <v>2</v>
      </c>
      <c r="B4" s="7"/>
      <c r="C4" s="7"/>
      <c r="D4" s="8"/>
      <c r="E4" s="2"/>
      <c r="F4" s="77"/>
      <c r="G4" s="9"/>
      <c r="H4" s="3"/>
      <c r="I4" s="3"/>
      <c r="J4" s="3"/>
      <c r="K4" s="3"/>
      <c r="L4" s="3"/>
      <c r="M4" s="3"/>
      <c r="N4" s="3"/>
      <c r="O4" s="3"/>
    </row>
    <row r="5" spans="1:15" x14ac:dyDescent="0.3">
      <c r="A5" s="118" t="s">
        <v>178</v>
      </c>
      <c r="B5" s="119"/>
      <c r="C5" s="79">
        <v>13.53</v>
      </c>
      <c r="D5" s="3"/>
      <c r="E5" s="2"/>
      <c r="F5" s="77"/>
      <c r="G5" s="9"/>
      <c r="H5" s="3"/>
      <c r="I5" s="3"/>
      <c r="J5" s="3"/>
      <c r="K5" s="3"/>
      <c r="L5" s="3"/>
      <c r="M5" s="3"/>
      <c r="N5" s="3"/>
      <c r="O5" s="3"/>
    </row>
    <row r="6" spans="1:15" x14ac:dyDescent="0.3">
      <c r="A6" s="118" t="s">
        <v>179</v>
      </c>
      <c r="B6" s="119"/>
      <c r="C6" s="90">
        <v>15.33</v>
      </c>
      <c r="D6" s="3"/>
      <c r="E6" s="2"/>
      <c r="F6" s="77"/>
      <c r="G6" s="9"/>
      <c r="H6" s="3"/>
      <c r="I6" s="3"/>
      <c r="J6" s="3"/>
      <c r="K6" s="3"/>
      <c r="L6" s="3"/>
      <c r="M6" s="3"/>
      <c r="N6" s="3"/>
      <c r="O6" s="3"/>
    </row>
    <row r="7" spans="1:15" x14ac:dyDescent="0.3">
      <c r="A7" s="118" t="s">
        <v>3</v>
      </c>
      <c r="B7" s="119"/>
      <c r="C7" s="10">
        <v>4.7E-2</v>
      </c>
      <c r="D7" s="2"/>
      <c r="E7" s="77"/>
      <c r="F7" s="9"/>
      <c r="G7" s="3"/>
      <c r="H7" s="3"/>
      <c r="I7" s="3"/>
      <c r="J7" s="3"/>
      <c r="K7" s="3"/>
      <c r="L7" s="3"/>
      <c r="M7" s="3"/>
      <c r="N7" s="3"/>
      <c r="O7" s="3"/>
    </row>
    <row r="8" spans="1:15" x14ac:dyDescent="0.3">
      <c r="A8" s="120" t="s">
        <v>180</v>
      </c>
      <c r="B8" s="121"/>
      <c r="C8" s="11">
        <f>ROUND(C5*C7+C5,2)</f>
        <v>14.17</v>
      </c>
      <c r="D8" s="2"/>
      <c r="E8" s="77"/>
      <c r="F8" s="9"/>
      <c r="G8" s="3"/>
      <c r="H8" s="3"/>
      <c r="I8" s="3"/>
      <c r="J8" s="3"/>
      <c r="K8" s="3"/>
      <c r="L8" s="3"/>
      <c r="M8" s="3"/>
      <c r="N8" s="3"/>
      <c r="O8" s="3"/>
    </row>
    <row r="9" spans="1:15" x14ac:dyDescent="0.3">
      <c r="A9" s="120" t="s">
        <v>181</v>
      </c>
      <c r="B9" s="121"/>
      <c r="C9" s="95">
        <f>ROUND(C6*C7+C6,2)</f>
        <v>16.05</v>
      </c>
      <c r="D9" s="2"/>
      <c r="E9" s="77"/>
      <c r="F9" s="9"/>
      <c r="G9" s="3"/>
      <c r="H9" s="3"/>
      <c r="I9" s="3"/>
      <c r="J9" s="3"/>
      <c r="K9" s="3"/>
      <c r="L9" s="3"/>
      <c r="M9" s="3"/>
      <c r="N9" s="3"/>
      <c r="O9" s="3"/>
    </row>
    <row r="10" spans="1:15" x14ac:dyDescent="0.3">
      <c r="A10" s="5"/>
      <c r="B10" s="5"/>
      <c r="C10" s="77"/>
      <c r="D10" s="78"/>
      <c r="E10" s="12"/>
      <c r="F10" s="3"/>
      <c r="G10" s="3"/>
      <c r="H10" s="3"/>
      <c r="I10" s="3"/>
      <c r="J10" s="3"/>
      <c r="K10" s="3"/>
      <c r="L10" s="3"/>
      <c r="M10" s="3"/>
      <c r="N10" s="3"/>
      <c r="O10" s="3"/>
    </row>
    <row r="11" spans="1:15" x14ac:dyDescent="0.3">
      <c r="A11" s="13" t="s">
        <v>4</v>
      </c>
      <c r="B11" s="13"/>
      <c r="C11" s="78"/>
      <c r="D11" s="4"/>
      <c r="E11" s="14"/>
      <c r="F11" s="15"/>
      <c r="G11" s="3"/>
      <c r="H11" s="3"/>
      <c r="I11" s="3"/>
      <c r="J11" s="3"/>
      <c r="K11" s="3"/>
      <c r="L11" s="3"/>
      <c r="M11" s="3"/>
      <c r="N11" s="3"/>
      <c r="O11" s="3"/>
    </row>
    <row r="12" spans="1:15" ht="27" x14ac:dyDescent="0.3">
      <c r="A12" s="109" t="s">
        <v>5</v>
      </c>
      <c r="B12" s="111"/>
      <c r="C12" s="16" t="s">
        <v>6</v>
      </c>
      <c r="D12" s="17" t="s">
        <v>7</v>
      </c>
      <c r="E12" s="18" t="s">
        <v>8</v>
      </c>
      <c r="F12" s="14"/>
      <c r="G12" s="3"/>
      <c r="H12" s="3"/>
      <c r="I12" s="3"/>
      <c r="J12" s="3"/>
      <c r="K12" s="3"/>
      <c r="L12" s="3"/>
      <c r="M12" s="3"/>
      <c r="N12" s="3"/>
      <c r="O12" s="3"/>
    </row>
    <row r="13" spans="1:15" x14ac:dyDescent="0.3">
      <c r="A13" s="122" t="s">
        <v>9</v>
      </c>
      <c r="B13" s="123"/>
      <c r="C13" s="19">
        <v>8</v>
      </c>
      <c r="D13" s="20"/>
      <c r="E13" s="21">
        <f>IF(D13=0,,C13/D13)</f>
        <v>0</v>
      </c>
      <c r="F13" s="22"/>
      <c r="G13" s="3"/>
      <c r="H13" s="3"/>
      <c r="I13" s="3"/>
      <c r="J13" s="3"/>
      <c r="K13" s="3"/>
      <c r="L13" s="3"/>
      <c r="M13" s="3"/>
      <c r="N13" s="3"/>
      <c r="O13" s="3"/>
    </row>
    <row r="14" spans="1:15" x14ac:dyDescent="0.3">
      <c r="A14" s="4"/>
      <c r="B14" s="4"/>
      <c r="C14" s="4"/>
      <c r="D14" s="4"/>
      <c r="E14" s="23"/>
      <c r="F14" s="15"/>
      <c r="G14" s="3"/>
      <c r="H14" s="3"/>
      <c r="I14" s="3"/>
      <c r="J14" s="3"/>
      <c r="K14" s="3"/>
      <c r="L14" s="3"/>
      <c r="M14" s="3"/>
      <c r="N14" s="3"/>
      <c r="O14" s="3"/>
    </row>
    <row r="15" spans="1:15" x14ac:dyDescent="0.3">
      <c r="A15" s="124" t="s">
        <v>10</v>
      </c>
      <c r="B15" s="124"/>
      <c r="C15" s="124"/>
      <c r="D15" s="125"/>
      <c r="E15" s="125"/>
      <c r="F15" s="3"/>
      <c r="G15" s="3"/>
      <c r="H15" s="3"/>
      <c r="I15" s="3"/>
      <c r="J15" s="3"/>
      <c r="K15" s="3"/>
      <c r="L15" s="3"/>
      <c r="M15" s="3"/>
      <c r="N15" s="3"/>
      <c r="O15" s="3"/>
    </row>
    <row r="16" spans="1:15" ht="14.4" customHeight="1" x14ac:dyDescent="0.3">
      <c r="A16" s="80" t="s">
        <v>11</v>
      </c>
      <c r="B16" s="133" t="s">
        <v>8</v>
      </c>
      <c r="C16" s="134"/>
      <c r="D16" s="135" t="s">
        <v>12</v>
      </c>
      <c r="E16" s="135"/>
      <c r="F16" s="3"/>
      <c r="G16" s="3"/>
      <c r="H16" s="3"/>
      <c r="I16" s="3"/>
      <c r="J16" s="3"/>
      <c r="K16" s="3"/>
      <c r="L16" s="3"/>
      <c r="M16" s="3"/>
      <c r="N16" s="3"/>
      <c r="O16" s="3"/>
    </row>
    <row r="17" spans="1:15" x14ac:dyDescent="0.3">
      <c r="A17" s="79">
        <f>C8</f>
        <v>14.17</v>
      </c>
      <c r="B17" s="127">
        <f>E13</f>
        <v>0</v>
      </c>
      <c r="C17" s="128"/>
      <c r="D17" s="126">
        <f>(A17*B17)</f>
        <v>0</v>
      </c>
      <c r="E17" s="126"/>
      <c r="F17" s="3"/>
      <c r="G17" s="3"/>
      <c r="H17" s="3"/>
      <c r="I17" s="3"/>
      <c r="J17" s="3"/>
      <c r="K17" s="3"/>
      <c r="L17" s="3"/>
      <c r="M17" s="3"/>
      <c r="N17" s="3"/>
      <c r="O17" s="3"/>
    </row>
    <row r="18" spans="1:15" x14ac:dyDescent="0.3">
      <c r="A18" s="79">
        <f>C9</f>
        <v>16.05</v>
      </c>
      <c r="B18" s="129"/>
      <c r="C18" s="130"/>
      <c r="D18" s="126">
        <f>(A18*B17)</f>
        <v>0</v>
      </c>
      <c r="E18" s="126"/>
      <c r="F18" s="3"/>
      <c r="G18" s="3"/>
      <c r="H18" s="3"/>
      <c r="I18" s="3"/>
      <c r="J18" s="3"/>
      <c r="K18" s="3"/>
      <c r="L18" s="3"/>
      <c r="M18" s="3"/>
      <c r="N18" s="3"/>
      <c r="O18" s="3"/>
    </row>
    <row r="19" spans="1:15" x14ac:dyDescent="0.3">
      <c r="A19" s="4"/>
      <c r="B19" s="4"/>
      <c r="C19" s="4"/>
      <c r="D19" s="4"/>
      <c r="E19" s="4"/>
      <c r="F19" s="3"/>
      <c r="G19" s="3"/>
      <c r="H19" s="3"/>
      <c r="I19" s="3"/>
      <c r="J19" s="3"/>
      <c r="K19" s="3"/>
      <c r="L19" s="3"/>
      <c r="M19" s="3"/>
      <c r="N19" s="3"/>
      <c r="O19" s="3"/>
    </row>
    <row r="20" spans="1:15" x14ac:dyDescent="0.3">
      <c r="A20" s="124" t="s">
        <v>13</v>
      </c>
      <c r="B20" s="124"/>
      <c r="C20" s="124"/>
      <c r="D20" s="124"/>
      <c r="E20" s="4"/>
      <c r="F20" s="3"/>
      <c r="G20" s="3"/>
      <c r="H20" s="3"/>
      <c r="I20" s="3"/>
      <c r="J20" s="3"/>
      <c r="K20" s="3"/>
      <c r="L20" s="3"/>
      <c r="M20" s="3"/>
      <c r="N20" s="3"/>
      <c r="O20" s="3"/>
    </row>
    <row r="21" spans="1:15" x14ac:dyDescent="0.3">
      <c r="A21" s="136" t="s">
        <v>5</v>
      </c>
      <c r="B21" s="136"/>
      <c r="C21" s="80" t="s">
        <v>11</v>
      </c>
      <c r="D21" s="24" t="s">
        <v>14</v>
      </c>
      <c r="E21" s="80" t="s">
        <v>15</v>
      </c>
      <c r="F21" s="3"/>
      <c r="G21" s="3"/>
      <c r="H21" s="3"/>
      <c r="I21" s="3"/>
      <c r="J21" s="3"/>
      <c r="K21" s="3"/>
      <c r="L21" s="3"/>
      <c r="M21" s="3"/>
      <c r="N21" s="3"/>
      <c r="O21" s="3"/>
    </row>
    <row r="22" spans="1:15" x14ac:dyDescent="0.3">
      <c r="A22" s="96" t="s">
        <v>182</v>
      </c>
      <c r="B22" s="97"/>
      <c r="C22" s="79">
        <f>C8</f>
        <v>14.17</v>
      </c>
      <c r="D22" s="137"/>
      <c r="E22" s="79">
        <f>D22*C22</f>
        <v>0</v>
      </c>
      <c r="F22" s="3"/>
      <c r="G22" s="3"/>
      <c r="H22" s="3"/>
      <c r="I22" s="3"/>
      <c r="J22" s="3"/>
      <c r="K22" s="3"/>
      <c r="L22" s="3"/>
      <c r="M22" s="3"/>
      <c r="N22" s="3"/>
      <c r="O22" s="3"/>
    </row>
    <row r="23" spans="1:15" x14ac:dyDescent="0.3">
      <c r="A23" s="96" t="s">
        <v>183</v>
      </c>
      <c r="B23" s="97"/>
      <c r="C23" s="79">
        <f>C9</f>
        <v>16.05</v>
      </c>
      <c r="D23" s="138"/>
      <c r="E23" s="79">
        <f>D22*C23</f>
        <v>0</v>
      </c>
      <c r="F23" s="3"/>
      <c r="G23" s="3"/>
      <c r="H23" s="3"/>
      <c r="I23" s="3"/>
      <c r="J23" s="3"/>
      <c r="K23" s="3"/>
      <c r="L23" s="3"/>
      <c r="M23" s="3"/>
      <c r="N23" s="3"/>
      <c r="O23" s="3"/>
    </row>
    <row r="24" spans="1:15" x14ac:dyDescent="0.3">
      <c r="A24" s="4"/>
      <c r="B24" s="4"/>
      <c r="C24" s="4"/>
      <c r="D24" s="4"/>
      <c r="E24" s="4"/>
      <c r="F24" s="3"/>
      <c r="G24" s="3"/>
      <c r="H24" s="3"/>
      <c r="I24" s="3"/>
      <c r="J24" s="3"/>
      <c r="K24" s="3"/>
      <c r="L24" s="3"/>
      <c r="M24" s="3"/>
      <c r="N24" s="3"/>
      <c r="O24" s="3"/>
    </row>
    <row r="25" spans="1:15" x14ac:dyDescent="0.3">
      <c r="A25" s="98" t="s">
        <v>16</v>
      </c>
      <c r="B25" s="98"/>
      <c r="C25" s="98"/>
      <c r="D25" s="98"/>
      <c r="E25" s="25"/>
      <c r="F25" s="4"/>
      <c r="G25" s="9"/>
      <c r="H25" s="3"/>
      <c r="I25" s="3"/>
      <c r="J25" s="3"/>
      <c r="K25" s="3"/>
      <c r="L25" s="3"/>
      <c r="M25" s="3"/>
      <c r="N25" s="3"/>
      <c r="O25" s="3"/>
    </row>
    <row r="26" spans="1:15" x14ac:dyDescent="0.3">
      <c r="A26" s="99" t="s">
        <v>5</v>
      </c>
      <c r="B26" s="100"/>
      <c r="C26" s="81" t="s">
        <v>11</v>
      </c>
      <c r="D26" s="26" t="s">
        <v>14</v>
      </c>
      <c r="E26" s="81" t="s">
        <v>15</v>
      </c>
      <c r="F26" s="4"/>
      <c r="G26" s="9"/>
      <c r="H26" s="3"/>
      <c r="I26" s="3"/>
      <c r="J26" s="3"/>
      <c r="K26" s="3"/>
      <c r="L26" s="3"/>
      <c r="M26" s="3"/>
      <c r="N26" s="3"/>
      <c r="O26" s="3"/>
    </row>
    <row r="27" spans="1:15" x14ac:dyDescent="0.3">
      <c r="A27" s="101" t="s">
        <v>184</v>
      </c>
      <c r="B27" s="102"/>
      <c r="C27" s="79">
        <f>$C$8</f>
        <v>14.17</v>
      </c>
      <c r="D27" s="139"/>
      <c r="E27" s="79">
        <f>C27*D27</f>
        <v>0</v>
      </c>
      <c r="F27" s="23"/>
      <c r="G27" s="27"/>
      <c r="H27" s="3"/>
      <c r="I27" s="3"/>
      <c r="J27" s="3"/>
      <c r="K27" s="15"/>
      <c r="L27" s="15"/>
      <c r="M27" s="15"/>
      <c r="N27" s="15"/>
      <c r="O27" s="15"/>
    </row>
    <row r="28" spans="1:15" x14ac:dyDescent="0.3">
      <c r="A28" s="101" t="s">
        <v>185</v>
      </c>
      <c r="B28" s="102"/>
      <c r="C28" s="79">
        <f>$C$9</f>
        <v>16.05</v>
      </c>
      <c r="D28" s="140"/>
      <c r="E28" s="79">
        <f>C28*D27</f>
        <v>0</v>
      </c>
      <c r="F28" s="23"/>
      <c r="G28" s="27"/>
      <c r="H28" s="3"/>
      <c r="I28" s="3"/>
      <c r="J28" s="3"/>
      <c r="K28" s="15"/>
      <c r="L28" s="15"/>
      <c r="M28" s="15"/>
      <c r="N28" s="15"/>
      <c r="O28" s="15"/>
    </row>
    <row r="29" spans="1:15" x14ac:dyDescent="0.3">
      <c r="A29" s="28"/>
      <c r="B29" s="28"/>
      <c r="C29" s="29"/>
      <c r="D29" s="82"/>
      <c r="E29" s="82"/>
      <c r="F29" s="3"/>
      <c r="G29" s="3"/>
      <c r="H29" s="3"/>
      <c r="I29" s="3"/>
      <c r="J29" s="3"/>
      <c r="K29" s="3"/>
      <c r="L29" s="3"/>
      <c r="M29" s="3"/>
      <c r="N29" s="3"/>
      <c r="O29" s="3"/>
    </row>
    <row r="30" spans="1:15" x14ac:dyDescent="0.3">
      <c r="A30" s="13" t="s">
        <v>17</v>
      </c>
      <c r="B30" s="4"/>
      <c r="C30" s="4"/>
      <c r="D30" s="4"/>
      <c r="E30" s="4"/>
      <c r="F30" s="3"/>
      <c r="G30" s="3"/>
      <c r="H30" s="3"/>
      <c r="I30" s="3"/>
      <c r="J30" s="3"/>
      <c r="K30" s="3"/>
      <c r="L30" s="3"/>
      <c r="M30" s="3"/>
      <c r="N30" s="3"/>
      <c r="O30" s="3"/>
    </row>
    <row r="31" spans="1:15" x14ac:dyDescent="0.3">
      <c r="A31" s="30" t="s">
        <v>18</v>
      </c>
      <c r="B31" s="31" t="s">
        <v>19</v>
      </c>
      <c r="C31" s="31" t="s">
        <v>20</v>
      </c>
      <c r="D31" s="32" t="s">
        <v>14</v>
      </c>
      <c r="E31" s="33" t="s">
        <v>21</v>
      </c>
      <c r="F31" s="3"/>
      <c r="G31" s="3"/>
      <c r="H31" s="3"/>
      <c r="I31" s="3"/>
      <c r="J31" s="3"/>
      <c r="K31" s="3"/>
      <c r="L31" s="3"/>
      <c r="M31" s="3"/>
      <c r="N31" s="3"/>
      <c r="O31" s="3"/>
    </row>
    <row r="32" spans="1:15" x14ac:dyDescent="0.3">
      <c r="A32" s="34" t="s">
        <v>186</v>
      </c>
      <c r="B32" s="92">
        <v>22.81</v>
      </c>
      <c r="C32" s="105">
        <v>0.11</v>
      </c>
      <c r="D32" s="107">
        <f>IF(D13=0,,(B17+D22+D27)*C32)</f>
        <v>0</v>
      </c>
      <c r="E32" s="83">
        <f>D32*B32</f>
        <v>0</v>
      </c>
      <c r="F32" s="3"/>
      <c r="G32" s="3"/>
      <c r="H32" s="3"/>
      <c r="I32" s="3"/>
      <c r="J32" s="3"/>
      <c r="K32" s="3"/>
      <c r="L32" s="3"/>
      <c r="M32" s="3"/>
      <c r="N32" s="3"/>
      <c r="O32" s="3"/>
    </row>
    <row r="33" spans="1:15" x14ac:dyDescent="0.3">
      <c r="A33" s="34" t="s">
        <v>187</v>
      </c>
      <c r="B33" s="89">
        <v>22.92</v>
      </c>
      <c r="C33" s="106"/>
      <c r="D33" s="108"/>
      <c r="E33" s="83">
        <f>D32*B33</f>
        <v>0</v>
      </c>
      <c r="F33" s="3"/>
      <c r="G33" s="3"/>
      <c r="H33" s="3"/>
      <c r="I33" s="3"/>
      <c r="J33" s="3"/>
      <c r="K33" s="3"/>
      <c r="L33" s="3"/>
      <c r="M33" s="3"/>
      <c r="N33" s="3"/>
      <c r="O33" s="3"/>
    </row>
    <row r="34" spans="1:15" x14ac:dyDescent="0.3">
      <c r="A34" s="4"/>
      <c r="B34" s="4"/>
      <c r="C34" s="4"/>
      <c r="D34" s="4"/>
      <c r="E34" s="4"/>
      <c r="F34" s="3"/>
      <c r="G34" s="3"/>
      <c r="H34" s="3"/>
      <c r="I34" s="3"/>
      <c r="J34" s="3"/>
      <c r="K34" s="3"/>
      <c r="L34" s="3"/>
      <c r="M34" s="3"/>
      <c r="N34" s="3"/>
      <c r="O34" s="3"/>
    </row>
    <row r="35" spans="1:15" x14ac:dyDescent="0.3">
      <c r="A35" s="35" t="s">
        <v>22</v>
      </c>
      <c r="B35" s="35"/>
      <c r="C35" s="35"/>
      <c r="D35" s="35"/>
      <c r="E35" s="36"/>
      <c r="F35" s="3"/>
      <c r="G35" s="3"/>
      <c r="H35" s="3"/>
      <c r="I35" s="3"/>
      <c r="J35" s="3"/>
      <c r="K35" s="3"/>
      <c r="L35" s="3"/>
      <c r="M35" s="3"/>
      <c r="N35" s="3"/>
      <c r="O35" s="3"/>
    </row>
    <row r="36" spans="1:15" ht="27" x14ac:dyDescent="0.3">
      <c r="A36" s="84" t="s">
        <v>23</v>
      </c>
      <c r="B36" s="80" t="s">
        <v>24</v>
      </c>
      <c r="C36" s="18" t="s">
        <v>25</v>
      </c>
      <c r="D36" s="18" t="s">
        <v>26</v>
      </c>
      <c r="E36" s="18" t="s">
        <v>27</v>
      </c>
      <c r="F36" s="3"/>
      <c r="G36" s="3"/>
      <c r="H36" s="3"/>
      <c r="I36" s="3"/>
      <c r="J36" s="3"/>
      <c r="K36" s="3"/>
      <c r="L36" s="3"/>
      <c r="M36" s="3"/>
      <c r="N36" s="3"/>
      <c r="O36" s="3"/>
    </row>
    <row r="37" spans="1:15" x14ac:dyDescent="0.3">
      <c r="A37" s="37" t="s">
        <v>28</v>
      </c>
      <c r="B37" s="68">
        <v>0</v>
      </c>
      <c r="C37" s="85">
        <v>0</v>
      </c>
      <c r="D37" s="103">
        <f>IF(C37&gt;0,D22+D27+E13,0)</f>
        <v>0</v>
      </c>
      <c r="E37" s="131">
        <f>D37*C37</f>
        <v>0</v>
      </c>
      <c r="F37" s="3"/>
      <c r="G37" s="3"/>
      <c r="H37" s="3"/>
      <c r="I37" s="3"/>
      <c r="J37" s="3"/>
      <c r="K37" s="3"/>
      <c r="L37" s="3"/>
      <c r="M37" s="3"/>
      <c r="N37" s="3"/>
      <c r="O37" s="3"/>
    </row>
    <row r="38" spans="1:15" x14ac:dyDescent="0.3">
      <c r="A38" s="37" t="s">
        <v>29</v>
      </c>
      <c r="B38" s="68">
        <v>2.5</v>
      </c>
      <c r="C38" s="86"/>
      <c r="D38" s="104"/>
      <c r="E38" s="132"/>
      <c r="F38" s="3"/>
      <c r="G38" s="3"/>
      <c r="H38" s="3"/>
      <c r="I38" s="3"/>
      <c r="J38" s="3"/>
      <c r="K38" s="3"/>
      <c r="L38" s="3"/>
      <c r="M38" s="3"/>
      <c r="N38" s="3"/>
      <c r="O38" s="3"/>
    </row>
    <row r="39" spans="1:15" x14ac:dyDescent="0.3">
      <c r="A39" s="4"/>
      <c r="B39" s="4"/>
      <c r="C39" s="4"/>
      <c r="D39" s="4"/>
      <c r="E39" s="4"/>
      <c r="F39" s="3"/>
      <c r="G39" s="3"/>
      <c r="H39" s="3"/>
      <c r="I39" s="3"/>
      <c r="J39" s="3"/>
      <c r="K39" s="3"/>
      <c r="L39" s="3"/>
      <c r="M39" s="3"/>
      <c r="N39" s="3"/>
      <c r="O39" s="3"/>
    </row>
    <row r="40" spans="1:15" x14ac:dyDescent="0.3">
      <c r="A40" s="13" t="s">
        <v>30</v>
      </c>
      <c r="B40" s="13"/>
      <c r="C40" s="13"/>
      <c r="D40" s="13"/>
      <c r="E40" s="3"/>
      <c r="F40" s="3"/>
      <c r="G40" s="3"/>
      <c r="H40" s="3"/>
      <c r="I40" s="3"/>
      <c r="J40" s="3"/>
      <c r="K40" s="3"/>
      <c r="L40" s="3"/>
      <c r="M40" s="3"/>
      <c r="N40" s="3"/>
      <c r="O40" s="3"/>
    </row>
    <row r="41" spans="1:15" x14ac:dyDescent="0.3">
      <c r="A41" s="109" t="s">
        <v>31</v>
      </c>
      <c r="B41" s="110"/>
      <c r="C41" s="110"/>
      <c r="D41" s="111"/>
      <c r="E41" s="31" t="s">
        <v>32</v>
      </c>
      <c r="F41" s="3"/>
      <c r="G41" s="3"/>
      <c r="H41" s="3"/>
      <c r="I41" s="3"/>
      <c r="J41" s="3"/>
      <c r="K41" s="3"/>
      <c r="L41" s="3"/>
      <c r="M41" s="3"/>
      <c r="N41" s="3"/>
      <c r="O41" s="3"/>
    </row>
    <row r="42" spans="1:15" x14ac:dyDescent="0.3">
      <c r="A42" s="34" t="s">
        <v>188</v>
      </c>
      <c r="B42" s="38"/>
      <c r="C42" s="38"/>
      <c r="D42" s="116">
        <v>8.7099999999999997E-2</v>
      </c>
      <c r="E42" s="39">
        <f>D42*(D17+E22+E32+E37)</f>
        <v>0</v>
      </c>
      <c r="F42" s="3"/>
      <c r="G42" s="3"/>
      <c r="H42" s="3"/>
      <c r="I42" s="3"/>
      <c r="J42" s="3"/>
      <c r="K42" s="3"/>
      <c r="L42" s="3"/>
      <c r="M42" s="3"/>
      <c r="N42" s="3"/>
      <c r="O42" s="3"/>
    </row>
    <row r="43" spans="1:15" x14ac:dyDescent="0.3">
      <c r="A43" s="34" t="s">
        <v>189</v>
      </c>
      <c r="B43" s="38"/>
      <c r="C43" s="38"/>
      <c r="D43" s="117"/>
      <c r="E43" s="39">
        <f>D42*(D18+E23+E33+E37)</f>
        <v>0</v>
      </c>
      <c r="F43" s="3"/>
      <c r="G43" s="3"/>
      <c r="H43" s="3"/>
      <c r="I43" s="3"/>
      <c r="J43" s="3"/>
      <c r="K43" s="3"/>
      <c r="L43" s="3"/>
      <c r="M43" s="3"/>
      <c r="N43" s="3"/>
      <c r="O43" s="3"/>
    </row>
    <row r="44" spans="1:15" x14ac:dyDescent="0.3">
      <c r="A44" s="112" t="s">
        <v>190</v>
      </c>
      <c r="B44" s="113"/>
      <c r="C44" s="113"/>
      <c r="D44" s="114"/>
      <c r="E44" s="87">
        <f>SUM(E42:E42)</f>
        <v>0</v>
      </c>
      <c r="F44" s="3"/>
      <c r="G44" s="9"/>
      <c r="H44" s="3"/>
      <c r="I44" s="3"/>
      <c r="J44" s="3"/>
      <c r="K44" s="3"/>
      <c r="L44" s="3"/>
      <c r="M44" s="3"/>
      <c r="N44" s="3"/>
      <c r="O44" s="3"/>
    </row>
    <row r="45" spans="1:15" x14ac:dyDescent="0.3">
      <c r="A45" s="112" t="s">
        <v>191</v>
      </c>
      <c r="B45" s="113"/>
      <c r="C45" s="113"/>
      <c r="D45" s="114"/>
      <c r="E45" s="87">
        <f>SUM(E43:E43)</f>
        <v>0</v>
      </c>
      <c r="F45" s="3"/>
      <c r="G45" s="9"/>
      <c r="H45" s="3"/>
      <c r="I45" s="3"/>
      <c r="J45" s="3"/>
      <c r="K45" s="3"/>
      <c r="L45" s="3"/>
      <c r="M45" s="3"/>
      <c r="N45" s="3"/>
      <c r="O45" s="3"/>
    </row>
    <row r="46" spans="1:15" x14ac:dyDescent="0.3">
      <c r="A46" s="40"/>
      <c r="B46" s="41"/>
      <c r="C46" s="41"/>
      <c r="D46" s="41"/>
      <c r="E46" s="41"/>
      <c r="F46" s="3"/>
      <c r="G46" s="3"/>
      <c r="H46" s="3"/>
      <c r="I46" s="3"/>
      <c r="J46" s="3"/>
      <c r="K46" s="3"/>
      <c r="L46" s="3"/>
      <c r="M46" s="3"/>
      <c r="N46" s="3"/>
      <c r="O46" s="3"/>
    </row>
    <row r="47" spans="1:15" x14ac:dyDescent="0.3">
      <c r="A47" s="5" t="s">
        <v>33</v>
      </c>
      <c r="B47" s="5"/>
      <c r="C47" s="4"/>
      <c r="D47" s="42"/>
      <c r="E47" s="42"/>
      <c r="F47" s="3"/>
      <c r="G47" s="3"/>
      <c r="H47" s="3"/>
      <c r="I47" s="3"/>
      <c r="J47" s="3"/>
      <c r="K47" s="3"/>
      <c r="L47" s="3"/>
      <c r="M47" s="3"/>
      <c r="N47" s="3"/>
      <c r="O47" s="3"/>
    </row>
    <row r="48" spans="1:15" x14ac:dyDescent="0.3">
      <c r="A48" s="13" t="s">
        <v>34</v>
      </c>
      <c r="B48" s="3"/>
      <c r="C48" s="3"/>
      <c r="D48" s="4"/>
      <c r="E48" s="42"/>
      <c r="F48" s="3"/>
      <c r="G48" s="3"/>
      <c r="H48" s="3"/>
      <c r="I48" s="3"/>
      <c r="J48" s="3"/>
      <c r="K48" s="3"/>
      <c r="L48" s="3"/>
      <c r="M48" s="3"/>
      <c r="N48" s="3"/>
      <c r="O48" s="3"/>
    </row>
    <row r="49" spans="1:15" x14ac:dyDescent="0.3">
      <c r="A49" s="115" t="s">
        <v>192</v>
      </c>
      <c r="B49" s="115"/>
      <c r="C49" s="43">
        <f>E22+E32+D17+E27+E37+E42</f>
        <v>0</v>
      </c>
      <c r="D49" s="4"/>
      <c r="E49" s="4"/>
      <c r="F49" s="3"/>
      <c r="G49" s="3"/>
      <c r="H49" s="3"/>
      <c r="I49" s="3"/>
      <c r="J49" s="3"/>
      <c r="K49" s="3"/>
      <c r="L49" s="3"/>
      <c r="M49" s="3"/>
      <c r="N49" s="3"/>
      <c r="O49" s="3"/>
    </row>
    <row r="50" spans="1:15" x14ac:dyDescent="0.3">
      <c r="A50" s="115" t="s">
        <v>193</v>
      </c>
      <c r="B50" s="115"/>
      <c r="C50" s="43">
        <f>E23+E33+D18+E28+E37+E43</f>
        <v>0</v>
      </c>
      <c r="D50" s="9"/>
      <c r="E50" s="4"/>
      <c r="F50" s="3"/>
      <c r="G50" s="3"/>
      <c r="H50" s="3"/>
      <c r="I50" s="3"/>
      <c r="J50" s="3"/>
      <c r="K50" s="3"/>
      <c r="L50" s="3"/>
      <c r="M50" s="3"/>
      <c r="N50" s="3"/>
      <c r="O50" s="3"/>
    </row>
    <row r="51" spans="1:15" x14ac:dyDescent="0.3">
      <c r="A51" s="3"/>
      <c r="B51" s="77"/>
      <c r="C51" s="77"/>
      <c r="D51" s="2"/>
      <c r="E51" s="2"/>
      <c r="F51" s="3"/>
      <c r="G51" s="3"/>
    </row>
  </sheetData>
  <mergeCells count="33">
    <mergeCell ref="A50:B50"/>
    <mergeCell ref="A15:E15"/>
    <mergeCell ref="A6:B6"/>
    <mergeCell ref="A9:B9"/>
    <mergeCell ref="D18:E18"/>
    <mergeCell ref="B17:C18"/>
    <mergeCell ref="E37:E38"/>
    <mergeCell ref="B16:C16"/>
    <mergeCell ref="D16:E16"/>
    <mergeCell ref="D17:E17"/>
    <mergeCell ref="A20:D20"/>
    <mergeCell ref="A21:B21"/>
    <mergeCell ref="A23:B23"/>
    <mergeCell ref="D22:D23"/>
    <mergeCell ref="A28:B28"/>
    <mergeCell ref="D27:D28"/>
    <mergeCell ref="A5:B5"/>
    <mergeCell ref="A7:B7"/>
    <mergeCell ref="A8:B8"/>
    <mergeCell ref="A12:B12"/>
    <mergeCell ref="A13:B13"/>
    <mergeCell ref="A41:D41"/>
    <mergeCell ref="A44:D44"/>
    <mergeCell ref="A49:B49"/>
    <mergeCell ref="D42:D43"/>
    <mergeCell ref="A45:D45"/>
    <mergeCell ref="A22:B22"/>
    <mergeCell ref="A25:D25"/>
    <mergeCell ref="A26:B26"/>
    <mergeCell ref="A27:B27"/>
    <mergeCell ref="D37:D38"/>
    <mergeCell ref="C32:C33"/>
    <mergeCell ref="D32:D33"/>
  </mergeCells>
  <dataValidations count="30">
    <dataValidation allowBlank="1" showInputMessage="1" showErrorMessage="1" prompt="Enter Number of Residents defined as DHS-approved # of provider-controlled units" sqref="D13" xr:uid="{F7B37A04-74FD-4DE9-BA50-2BB7648FC073}"/>
    <dataValidation allowBlank="1" showInputMessage="1" showErrorMessage="1" prompt="Individual Remote Staff Wage" sqref="C27:C28" xr:uid="{77538459-2A16-498D-A74F-3312B678D571}"/>
    <dataValidation allowBlank="1" showInputMessage="1" showErrorMessage="1" prompt="Enter Individual Remote Staff Hours per Day" sqref="D27" xr:uid="{81DDBE7A-38E5-440A-938D-EFD70B8D771C}"/>
    <dataValidation allowBlank="1" showInputMessage="1" showErrorMessage="1" prompt="Individual Remote Staff Amount per Day formula is Individual Wage times Individual Remote Staff Hours per Day" sqref="E27:E28" xr:uid="{02A82F5F-92DA-4DA0-905A-C5C9BC51014B}"/>
    <dataValidation allowBlank="1" showInputMessage="1" showErrorMessage="1" prompt="Individual Amount for Remote Shared Staff formula is Total Remote Shared Staff Amount divided by Number of Residents-Remote" sqref="D29:E29" xr:uid="{336E32E7-EFA7-403F-99AC-2AF799DD6D4C}"/>
    <dataValidation allowBlank="1" showInputMessage="1" showErrorMessage="1" prompt="Number of Residents - Remote formula is equal to Number of Residents - Direct" sqref="C29" xr:uid="{B227689F-F565-49D9-A71E-25D9E608B715}"/>
    <dataValidation allowBlank="1" showInputMessage="1" showErrorMessage="1" prompt="Total Remote Shared Staff Amount formula is equal to Remote Shared Staff Amount per Day" sqref="A29:B29" xr:uid="{C0F107B1-E4C0-4912-B46D-FA7ECF82E379}"/>
    <dataValidation allowBlank="1" showInputMessage="1" showErrorMessage="1" prompt="Total individual amount for shared staffing is the CWF wage times individual hours of base shared staffing per day" sqref="D17:E18" xr:uid="{57EBC45C-545D-41E9-836E-5ACCD3FF82C2}"/>
    <dataValidation allowBlank="1" showInputMessage="1" showErrorMessage="1" prompt="Shared staff wage" sqref="A17:A18" xr:uid="{2801EA26-1270-4581-B978-006330A3FD97}"/>
    <dataValidation allowBlank="1" showInputMessage="1" showErrorMessage="1" prompt="Base shared staffing hours per day/# of residents" sqref="E13" xr:uid="{E1409BD5-D19C-4F5F-BED1-2BBEA3C21427}"/>
    <dataValidation allowBlank="1" showInputMessage="1" showErrorMessage="1" prompt="Individual hours of base shared staffing per day" sqref="B17:C17" xr:uid="{7C39090B-1ABE-4383-A16C-79D98C1C179E}"/>
    <dataValidation allowBlank="1" showInputMessage="1" showErrorMessage="1" prompt="Total Dollars for Relief Staffing formula is equal to Relief Staff Dollar Amount" sqref="E44:E45" xr:uid="{682D96EB-E72F-4B56-841E-1B59E3281C13}"/>
    <dataValidation allowBlank="1" showInputMessage="1" showErrorMessage="1" prompt="Enter Number of Residents - On-site" sqref="F13" xr:uid="{04A7CDFD-104F-48C7-BC01-04109B9A40E7}"/>
    <dataValidation allowBlank="1" showInputMessage="1" showErrorMessage="1" prompt="Deaf or Hard of Hearing Add-on Amount" sqref="B38" xr:uid="{115EC54C-810F-4BE0-A372-F3C056C901AB}"/>
    <dataValidation type="list" allowBlank="1" showInputMessage="1" showErrorMessage="1" prompt="Enter Add-on Choice" sqref="C37" xr:uid="{C0B08023-FBF4-4E87-95C7-F2562318F514}">
      <formula1>$B$37:$B$38</formula1>
    </dataValidation>
    <dataValidation allowBlank="1" showInputMessage="1" showErrorMessage="1" prompt="Supervision Percent" sqref="C32" xr:uid="{253214E2-12D3-44E6-8B5F-E2F3D118253D}"/>
    <dataValidation allowBlank="1" showInputMessage="1" showErrorMessage="1" prompt="Supervision Amount per Day formula is Supervision Wage times Supervision Hours per Day" sqref="E32:E33" xr:uid="{74A8DF9B-771F-489F-A6C8-4C8C968A6F8E}"/>
    <dataValidation allowBlank="1" showInputMessage="1" showErrorMessage="1" prompt="Supervision Wage" sqref="B32:B33" xr:uid="{350039EB-6447-48C8-B960-5514E6CFBD30}"/>
    <dataValidation allowBlank="1" showInputMessage="1" showErrorMessage="1" prompt="Individual on-site staff wage" sqref="C22:C23" xr:uid="{43CE0565-3001-4076-82F5-6AB66EFD8FBB}"/>
    <dataValidation allowBlank="1" showInputMessage="1" showErrorMessage="1" prompt="Shared On-site Primary Staff/Awake Wage" sqref="C5:C6" xr:uid="{3DBF0C3D-73F0-4BC0-B4F4-E5D74D64FE7A}"/>
    <dataValidation allowBlank="1" showInputMessage="1" showErrorMessage="1" prompt="Staffing Customization Amount per Day formula is Total DCS Hours per Day times Add-on Amount" sqref="E37:E38" xr:uid="{F00E82D8-C3EA-4303-BDE1-A88797E48DA6}"/>
    <dataValidation allowBlank="1" showInputMessage="1" showErrorMessage="1" prompt="If Add-on Choice is greater than $0, Total DCS Hours per Day formula is individual portion of shared hours per day + individual remote hours + individual on-site hours divided by Number of Residents-Direct)" sqref="D37:D38" xr:uid="{DCF99E86-EB79-432B-8D67-9F093C38A6A3}"/>
    <dataValidation allowBlank="1" showInputMessage="1" showErrorMessage="1" prompt="Supervision Hours per Day formula is ((Base shared staffing hours per day divided by # of Residents)+Individual on-site hours + Individual remote hours per Day)) times Supervisor Percent" sqref="D32" xr:uid="{C3E70A37-65BE-4B2F-A27C-60BDBAB9A305}"/>
    <dataValidation allowBlank="1" showInputMessage="1" showErrorMessage="1" prompt="No Customization Add-on Amount" sqref="B37" xr:uid="{52C0DE65-6E2E-402A-9339-DBBEB503FADE}"/>
    <dataValidation allowBlank="1" showInputMessage="1" showErrorMessage="1" prompt="Total Staffing formula is Total Individual Amount for Shared Staffing + Amount per Day for Individual On-site staff + Amount per Day for Individual Remote staff+ Supervision + Customization + Total dollars relief " sqref="C49:C50" xr:uid="{A57A9D51-66EA-4604-B370-F819C0ECED87}"/>
    <dataValidation allowBlank="1" showInputMessage="1" showErrorMessage="1" prompt="Individual on-site staff amount per day formula is individual hours per day times on-site wage" sqref="E22:E23" xr:uid="{E0249B77-0EF7-4F6F-9159-931CE41FD5AB}"/>
    <dataValidation allowBlank="1" showInputMessage="1" showErrorMessage="1" prompt="Enter individual on-site hours per day" sqref="D22" xr:uid="{E71DF50C-800A-4759-A2D4-EDEEB2098E84}"/>
    <dataValidation allowBlank="1" showInputMessage="1" showErrorMessage="1" prompt="Percentage for Direct Care Relief Staff" sqref="D42" xr:uid="{84E00C46-E849-485E-85A3-4371A5C25992}"/>
    <dataValidation allowBlank="1" showInputMessage="1" showErrorMessage="1" prompt="Base shared staffing hours per day" sqref="C13" xr:uid="{77733D42-A0D2-49E2-B307-17FC458176C1}"/>
    <dataValidation allowBlank="1" showInputMessage="1" showErrorMessage="1" prompt="Use CTRL plus arrow keys to move to edge of tables.  Press TAB to move to cells where data can be entered." sqref="A1:D1" xr:uid="{2C82BF30-6A18-4087-9D5B-CE1530A74901}"/>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24830-2A76-4DF7-98A7-ED378FCF337C}">
  <dimension ref="A1:F108"/>
  <sheetViews>
    <sheetView topLeftCell="A2" workbookViewId="0">
      <selection activeCell="A3" sqref="A3"/>
    </sheetView>
  </sheetViews>
  <sheetFormatPr defaultRowHeight="14.4" x14ac:dyDescent="0.3"/>
  <cols>
    <col min="1" max="1" width="27.33203125" customWidth="1"/>
    <col min="2" max="2" width="19.33203125" customWidth="1"/>
    <col min="3" max="3" width="19.6640625" customWidth="1"/>
  </cols>
  <sheetData>
    <row r="1" spans="1:6" x14ac:dyDescent="0.3">
      <c r="F1" s="44"/>
    </row>
    <row r="2" spans="1:6" x14ac:dyDescent="0.3">
      <c r="F2" s="44"/>
    </row>
    <row r="3" spans="1:6" x14ac:dyDescent="0.3">
      <c r="A3" s="13" t="s">
        <v>35</v>
      </c>
      <c r="B3" s="9"/>
      <c r="C3" s="9"/>
      <c r="D3" s="9"/>
      <c r="F3" s="44"/>
    </row>
    <row r="4" spans="1:6" x14ac:dyDescent="0.3">
      <c r="A4" s="30" t="s">
        <v>36</v>
      </c>
      <c r="B4" s="141" t="s">
        <v>37</v>
      </c>
      <c r="C4" s="142"/>
      <c r="D4" s="143"/>
      <c r="F4" s="44"/>
    </row>
    <row r="5" spans="1:6" x14ac:dyDescent="0.3">
      <c r="A5" s="30" t="s">
        <v>38</v>
      </c>
      <c r="B5" s="144" t="str">
        <f>INDEX($C$10:$C$97,MATCH(B4:D4,B10:B97,0))</f>
        <v>Unspecified Region</v>
      </c>
      <c r="C5" s="145"/>
      <c r="D5" s="146"/>
      <c r="F5" s="44"/>
    </row>
    <row r="6" spans="1:6" x14ac:dyDescent="0.3">
      <c r="F6" s="44"/>
    </row>
    <row r="7" spans="1:6" x14ac:dyDescent="0.3">
      <c r="A7" t="s">
        <v>39</v>
      </c>
      <c r="B7" t="str">
        <f>INDEX($D$10:$D$97,MATCH(B4:D4,B10:B97,0))</f>
        <v>-</v>
      </c>
      <c r="F7" s="44"/>
    </row>
    <row r="8" spans="1:6" x14ac:dyDescent="0.3">
      <c r="F8" s="44"/>
    </row>
    <row r="9" spans="1:6" hidden="1" x14ac:dyDescent="0.3">
      <c r="B9" s="45" t="s">
        <v>40</v>
      </c>
      <c r="C9" s="45" t="s">
        <v>41</v>
      </c>
      <c r="D9" s="46" t="s">
        <v>39</v>
      </c>
    </row>
    <row r="10" spans="1:6" hidden="1" x14ac:dyDescent="0.3">
      <c r="B10" s="47" t="s">
        <v>37</v>
      </c>
      <c r="C10" s="47" t="s">
        <v>42</v>
      </c>
      <c r="D10" s="48" t="s">
        <v>43</v>
      </c>
    </row>
    <row r="11" spans="1:6" hidden="1" x14ac:dyDescent="0.3">
      <c r="B11" s="49" t="s">
        <v>44</v>
      </c>
      <c r="C11" s="49" t="s">
        <v>45</v>
      </c>
      <c r="D11" s="50">
        <v>0.97199999999999998</v>
      </c>
    </row>
    <row r="12" spans="1:6" hidden="1" x14ac:dyDescent="0.3">
      <c r="B12" s="49" t="s">
        <v>46</v>
      </c>
      <c r="C12" s="49" t="s">
        <v>47</v>
      </c>
      <c r="D12" s="50">
        <v>1.0229999999999999</v>
      </c>
    </row>
    <row r="13" spans="1:6" hidden="1" x14ac:dyDescent="0.3">
      <c r="B13" s="49" t="s">
        <v>48</v>
      </c>
      <c r="C13" s="49" t="s">
        <v>49</v>
      </c>
      <c r="D13" s="50">
        <v>0.97899999999999998</v>
      </c>
    </row>
    <row r="14" spans="1:6" hidden="1" x14ac:dyDescent="0.3">
      <c r="B14" s="49" t="s">
        <v>50</v>
      </c>
      <c r="C14" s="49" t="s">
        <v>49</v>
      </c>
      <c r="D14" s="50">
        <v>0.97899999999999998</v>
      </c>
    </row>
    <row r="15" spans="1:6" hidden="1" x14ac:dyDescent="0.3">
      <c r="B15" s="49" t="s">
        <v>51</v>
      </c>
      <c r="C15" s="49" t="s">
        <v>52</v>
      </c>
      <c r="D15" s="50">
        <v>0.95399999999999996</v>
      </c>
    </row>
    <row r="16" spans="1:6" hidden="1" x14ac:dyDescent="0.3">
      <c r="B16" s="49" t="s">
        <v>53</v>
      </c>
      <c r="C16" s="51" t="s">
        <v>54</v>
      </c>
      <c r="D16" s="50">
        <v>0.98299999999999998</v>
      </c>
    </row>
    <row r="17" spans="2:4" hidden="1" x14ac:dyDescent="0.3">
      <c r="B17" s="49" t="s">
        <v>55</v>
      </c>
      <c r="C17" s="49" t="s">
        <v>56</v>
      </c>
      <c r="D17" s="50">
        <v>1.0229999999999999</v>
      </c>
    </row>
    <row r="18" spans="2:4" hidden="1" x14ac:dyDescent="0.3">
      <c r="B18" s="49" t="s">
        <v>57</v>
      </c>
      <c r="C18" s="51" t="s">
        <v>58</v>
      </c>
      <c r="D18" s="50">
        <v>0.95699999999999996</v>
      </c>
    </row>
    <row r="19" spans="2:4" hidden="1" x14ac:dyDescent="0.3">
      <c r="B19" s="49" t="s">
        <v>59</v>
      </c>
      <c r="C19" s="51" t="s">
        <v>60</v>
      </c>
      <c r="D19" s="50">
        <v>0.96499999999999997</v>
      </c>
    </row>
    <row r="20" spans="2:4" hidden="1" x14ac:dyDescent="0.3">
      <c r="B20" s="49" t="s">
        <v>61</v>
      </c>
      <c r="C20" s="49" t="s">
        <v>47</v>
      </c>
      <c r="D20" s="50">
        <v>1.0229999999999999</v>
      </c>
    </row>
    <row r="21" spans="2:4" hidden="1" x14ac:dyDescent="0.3">
      <c r="B21" s="49" t="s">
        <v>62</v>
      </c>
      <c r="C21" s="49" t="s">
        <v>49</v>
      </c>
      <c r="D21" s="50">
        <v>0.97899999999999998</v>
      </c>
    </row>
    <row r="22" spans="2:4" hidden="1" x14ac:dyDescent="0.3">
      <c r="B22" s="49" t="s">
        <v>63</v>
      </c>
      <c r="C22" s="51" t="s">
        <v>54</v>
      </c>
      <c r="D22" s="50">
        <v>0.98299999999999998</v>
      </c>
    </row>
    <row r="23" spans="2:4" hidden="1" x14ac:dyDescent="0.3">
      <c r="B23" s="49" t="s">
        <v>64</v>
      </c>
      <c r="C23" s="51" t="s">
        <v>47</v>
      </c>
      <c r="D23" s="50">
        <v>1.0229999999999999</v>
      </c>
    </row>
    <row r="24" spans="2:4" hidden="1" x14ac:dyDescent="0.3">
      <c r="B24" s="49" t="s">
        <v>65</v>
      </c>
      <c r="C24" s="51" t="s">
        <v>66</v>
      </c>
      <c r="D24" s="50">
        <v>1.0249999999999999</v>
      </c>
    </row>
    <row r="25" spans="2:4" hidden="1" x14ac:dyDescent="0.3">
      <c r="B25" s="49" t="s">
        <v>67</v>
      </c>
      <c r="C25" s="49" t="s">
        <v>49</v>
      </c>
      <c r="D25" s="50">
        <v>0.97899999999999998</v>
      </c>
    </row>
    <row r="26" spans="2:4" hidden="1" x14ac:dyDescent="0.3">
      <c r="B26" s="49" t="s">
        <v>68</v>
      </c>
      <c r="C26" s="51" t="s">
        <v>45</v>
      </c>
      <c r="D26" s="50">
        <v>0.97199999999999998</v>
      </c>
    </row>
    <row r="27" spans="2:4" hidden="1" x14ac:dyDescent="0.3">
      <c r="B27" s="49" t="s">
        <v>69</v>
      </c>
      <c r="C27" s="51" t="s">
        <v>54</v>
      </c>
      <c r="D27" s="50">
        <v>0.98299999999999998</v>
      </c>
    </row>
    <row r="28" spans="2:4" hidden="1" x14ac:dyDescent="0.3">
      <c r="B28" s="49" t="s">
        <v>70</v>
      </c>
      <c r="C28" s="49" t="s">
        <v>49</v>
      </c>
      <c r="D28" s="50">
        <v>0.97899999999999998</v>
      </c>
    </row>
    <row r="29" spans="2:4" hidden="1" x14ac:dyDescent="0.3">
      <c r="B29" s="49" t="s">
        <v>71</v>
      </c>
      <c r="C29" s="49" t="s">
        <v>47</v>
      </c>
      <c r="D29" s="50">
        <v>1.0229999999999999</v>
      </c>
    </row>
    <row r="30" spans="2:4" hidden="1" x14ac:dyDescent="0.3">
      <c r="B30" s="49" t="s">
        <v>72</v>
      </c>
      <c r="C30" s="51" t="s">
        <v>73</v>
      </c>
      <c r="D30" s="50">
        <v>1.018</v>
      </c>
    </row>
    <row r="31" spans="2:4" hidden="1" x14ac:dyDescent="0.3">
      <c r="B31" s="49" t="s">
        <v>74</v>
      </c>
      <c r="C31" s="49" t="s">
        <v>49</v>
      </c>
      <c r="D31" s="50">
        <v>0.97899999999999998</v>
      </c>
    </row>
    <row r="32" spans="2:4" hidden="1" x14ac:dyDescent="0.3">
      <c r="B32" s="49" t="s">
        <v>75</v>
      </c>
      <c r="C32" s="51" t="s">
        <v>58</v>
      </c>
      <c r="D32" s="50">
        <v>0.95699999999999996</v>
      </c>
    </row>
    <row r="33" spans="2:4" hidden="1" x14ac:dyDescent="0.3">
      <c r="B33" s="49" t="s">
        <v>76</v>
      </c>
      <c r="C33" s="51" t="s">
        <v>73</v>
      </c>
      <c r="D33" s="50">
        <v>1.018</v>
      </c>
    </row>
    <row r="34" spans="2:4" hidden="1" x14ac:dyDescent="0.3">
      <c r="B34" s="49" t="s">
        <v>77</v>
      </c>
      <c r="C34" s="51" t="s">
        <v>58</v>
      </c>
      <c r="D34" s="50">
        <v>0.95699999999999996</v>
      </c>
    </row>
    <row r="35" spans="2:4" hidden="1" x14ac:dyDescent="0.3">
      <c r="B35" s="49" t="s">
        <v>78</v>
      </c>
      <c r="C35" s="51" t="s">
        <v>58</v>
      </c>
      <c r="D35" s="50">
        <v>0.95699999999999996</v>
      </c>
    </row>
    <row r="36" spans="2:4" hidden="1" x14ac:dyDescent="0.3">
      <c r="B36" s="49" t="s">
        <v>79</v>
      </c>
      <c r="C36" s="49" t="s">
        <v>49</v>
      </c>
      <c r="D36" s="50">
        <v>0.97899999999999998</v>
      </c>
    </row>
    <row r="37" spans="2:4" hidden="1" x14ac:dyDescent="0.3">
      <c r="B37" s="49" t="s">
        <v>80</v>
      </c>
      <c r="C37" s="49" t="s">
        <v>47</v>
      </c>
      <c r="D37" s="50">
        <v>1.0229999999999999</v>
      </c>
    </row>
    <row r="38" spans="2:4" hidden="1" x14ac:dyDescent="0.3">
      <c r="B38" s="49" t="s">
        <v>81</v>
      </c>
      <c r="C38" s="51" t="s">
        <v>82</v>
      </c>
      <c r="D38" s="50">
        <v>0.995</v>
      </c>
    </row>
    <row r="39" spans="2:4" hidden="1" x14ac:dyDescent="0.3">
      <c r="B39" s="49" t="s">
        <v>83</v>
      </c>
      <c r="C39" s="49" t="s">
        <v>49</v>
      </c>
      <c r="D39" s="50">
        <v>0.97899999999999998</v>
      </c>
    </row>
    <row r="40" spans="2:4" hidden="1" x14ac:dyDescent="0.3">
      <c r="B40" s="49" t="s">
        <v>84</v>
      </c>
      <c r="C40" s="51" t="s">
        <v>47</v>
      </c>
      <c r="D40" s="50">
        <v>1.0229999999999999</v>
      </c>
    </row>
    <row r="41" spans="2:4" hidden="1" x14ac:dyDescent="0.3">
      <c r="B41" s="49" t="s">
        <v>85</v>
      </c>
      <c r="C41" s="51" t="s">
        <v>45</v>
      </c>
      <c r="D41" s="50">
        <v>0.97199999999999998</v>
      </c>
    </row>
    <row r="42" spans="2:4" hidden="1" x14ac:dyDescent="0.3">
      <c r="B42" s="49" t="s">
        <v>86</v>
      </c>
      <c r="C42" s="51" t="s">
        <v>54</v>
      </c>
      <c r="D42" s="50">
        <v>0.98299999999999998</v>
      </c>
    </row>
    <row r="43" spans="2:4" hidden="1" x14ac:dyDescent="0.3">
      <c r="B43" s="49" t="s">
        <v>87</v>
      </c>
      <c r="C43" s="51" t="s">
        <v>45</v>
      </c>
      <c r="D43" s="50">
        <v>0.97199999999999998</v>
      </c>
    </row>
    <row r="44" spans="2:4" hidden="1" x14ac:dyDescent="0.3">
      <c r="B44" s="49" t="s">
        <v>88</v>
      </c>
      <c r="C44" s="51" t="s">
        <v>54</v>
      </c>
      <c r="D44" s="50">
        <v>0.98299999999999998</v>
      </c>
    </row>
    <row r="45" spans="2:4" hidden="1" x14ac:dyDescent="0.3">
      <c r="B45" s="49" t="s">
        <v>89</v>
      </c>
      <c r="C45" s="49" t="s">
        <v>49</v>
      </c>
      <c r="D45" s="50">
        <v>0.97899999999999998</v>
      </c>
    </row>
    <row r="46" spans="2:4" hidden="1" x14ac:dyDescent="0.3">
      <c r="B46" s="49" t="s">
        <v>90</v>
      </c>
      <c r="C46" s="51" t="s">
        <v>45</v>
      </c>
      <c r="D46" s="50">
        <v>0.97199999999999998</v>
      </c>
    </row>
    <row r="47" spans="2:4" hidden="1" x14ac:dyDescent="0.3">
      <c r="B47" s="49" t="s">
        <v>91</v>
      </c>
      <c r="C47" s="51" t="s">
        <v>54</v>
      </c>
      <c r="D47" s="50">
        <v>0.98299999999999998</v>
      </c>
    </row>
    <row r="48" spans="2:4" hidden="1" x14ac:dyDescent="0.3">
      <c r="B48" s="49" t="s">
        <v>92</v>
      </c>
      <c r="C48" s="51" t="s">
        <v>45</v>
      </c>
      <c r="D48" s="50">
        <v>0.97199999999999998</v>
      </c>
    </row>
    <row r="49" spans="2:4" hidden="1" x14ac:dyDescent="0.3">
      <c r="B49" s="49" t="s">
        <v>93</v>
      </c>
      <c r="C49" s="49" t="s">
        <v>49</v>
      </c>
      <c r="D49" s="50">
        <v>0.97899999999999998</v>
      </c>
    </row>
    <row r="50" spans="2:4" hidden="1" x14ac:dyDescent="0.3">
      <c r="B50" s="49" t="s">
        <v>94</v>
      </c>
      <c r="C50" s="51" t="s">
        <v>47</v>
      </c>
      <c r="D50" s="50">
        <v>1.0229999999999999</v>
      </c>
    </row>
    <row r="51" spans="2:4" hidden="1" x14ac:dyDescent="0.3">
      <c r="B51" s="49" t="s">
        <v>95</v>
      </c>
      <c r="C51" s="51" t="s">
        <v>54</v>
      </c>
      <c r="D51" s="50">
        <v>0.98299999999999998</v>
      </c>
    </row>
    <row r="52" spans="2:4" hidden="1" x14ac:dyDescent="0.3">
      <c r="B52" s="49" t="s">
        <v>96</v>
      </c>
      <c r="C52" s="51" t="s">
        <v>54</v>
      </c>
      <c r="D52" s="50">
        <v>0.98299999999999998</v>
      </c>
    </row>
    <row r="53" spans="2:4" hidden="1" x14ac:dyDescent="0.3">
      <c r="B53" s="49" t="s">
        <v>97</v>
      </c>
      <c r="C53" s="51" t="s">
        <v>54</v>
      </c>
      <c r="D53" s="50">
        <v>0.98299999999999998</v>
      </c>
    </row>
    <row r="54" spans="2:4" hidden="1" x14ac:dyDescent="0.3">
      <c r="B54" s="49" t="s">
        <v>98</v>
      </c>
      <c r="C54" s="49" t="s">
        <v>49</v>
      </c>
      <c r="D54" s="50">
        <v>0.97899999999999998</v>
      </c>
    </row>
    <row r="55" spans="2:4" hidden="1" x14ac:dyDescent="0.3">
      <c r="B55" s="49" t="s">
        <v>99</v>
      </c>
      <c r="C55" s="49" t="s">
        <v>49</v>
      </c>
      <c r="D55" s="50">
        <v>0.97899999999999998</v>
      </c>
    </row>
    <row r="56" spans="2:4" hidden="1" x14ac:dyDescent="0.3">
      <c r="B56" s="49" t="s">
        <v>100</v>
      </c>
      <c r="C56" s="51" t="s">
        <v>58</v>
      </c>
      <c r="D56" s="50">
        <v>0.95699999999999996</v>
      </c>
    </row>
    <row r="57" spans="2:4" hidden="1" x14ac:dyDescent="0.3">
      <c r="B57" s="49" t="s">
        <v>101</v>
      </c>
      <c r="C57" s="51" t="s">
        <v>54</v>
      </c>
      <c r="D57" s="50">
        <v>0.98299999999999998</v>
      </c>
    </row>
    <row r="58" spans="2:4" hidden="1" x14ac:dyDescent="0.3">
      <c r="B58" s="49" t="s">
        <v>102</v>
      </c>
      <c r="C58" s="51" t="s">
        <v>47</v>
      </c>
      <c r="D58" s="50">
        <v>1.0229999999999999</v>
      </c>
    </row>
    <row r="59" spans="2:4" hidden="1" x14ac:dyDescent="0.3">
      <c r="B59" s="49" t="s">
        <v>103</v>
      </c>
      <c r="C59" s="49" t="s">
        <v>49</v>
      </c>
      <c r="D59" s="50">
        <v>0.97899999999999998</v>
      </c>
    </row>
    <row r="60" spans="2:4" hidden="1" x14ac:dyDescent="0.3">
      <c r="B60" s="49" t="s">
        <v>104</v>
      </c>
      <c r="C60" s="51" t="s">
        <v>58</v>
      </c>
      <c r="D60" s="50">
        <v>0.95699999999999996</v>
      </c>
    </row>
    <row r="61" spans="2:4" hidden="1" x14ac:dyDescent="0.3">
      <c r="B61" s="49" t="s">
        <v>105</v>
      </c>
      <c r="C61" s="51" t="s">
        <v>54</v>
      </c>
      <c r="D61" s="50">
        <v>0.98299999999999998</v>
      </c>
    </row>
    <row r="62" spans="2:4" hidden="1" x14ac:dyDescent="0.3">
      <c r="B62" s="49" t="s">
        <v>106</v>
      </c>
      <c r="C62" s="51" t="s">
        <v>56</v>
      </c>
      <c r="D62" s="50">
        <v>1.0229999999999999</v>
      </c>
    </row>
    <row r="63" spans="2:4" hidden="1" x14ac:dyDescent="0.3">
      <c r="B63" s="49" t="s">
        <v>107</v>
      </c>
      <c r="C63" s="51" t="s">
        <v>54</v>
      </c>
      <c r="D63" s="50">
        <v>0.98299999999999998</v>
      </c>
    </row>
    <row r="64" spans="2:4" hidden="1" x14ac:dyDescent="0.3">
      <c r="B64" s="49" t="s">
        <v>108</v>
      </c>
      <c r="C64" s="49" t="s">
        <v>49</v>
      </c>
      <c r="D64" s="50">
        <v>0.97899999999999998</v>
      </c>
    </row>
    <row r="65" spans="2:4" hidden="1" x14ac:dyDescent="0.3">
      <c r="B65" s="49" t="s">
        <v>109</v>
      </c>
      <c r="C65" s="51" t="s">
        <v>73</v>
      </c>
      <c r="D65" s="50">
        <v>1.018</v>
      </c>
    </row>
    <row r="66" spans="2:4" hidden="1" x14ac:dyDescent="0.3">
      <c r="B66" s="49" t="s">
        <v>110</v>
      </c>
      <c r="C66" s="49" t="s">
        <v>49</v>
      </c>
      <c r="D66" s="50">
        <v>0.97899999999999998</v>
      </c>
    </row>
    <row r="67" spans="2:4" hidden="1" x14ac:dyDescent="0.3">
      <c r="B67" s="49" t="s">
        <v>111</v>
      </c>
      <c r="C67" s="49" t="s">
        <v>49</v>
      </c>
      <c r="D67" s="50">
        <v>0.97899999999999998</v>
      </c>
    </row>
    <row r="68" spans="2:4" hidden="1" x14ac:dyDescent="0.3">
      <c r="B68" s="49" t="s">
        <v>112</v>
      </c>
      <c r="C68" s="51" t="s">
        <v>45</v>
      </c>
      <c r="D68" s="50">
        <v>0.97199999999999998</v>
      </c>
    </row>
    <row r="69" spans="2:4" hidden="1" x14ac:dyDescent="0.3">
      <c r="B69" s="49" t="s">
        <v>113</v>
      </c>
      <c r="C69" s="51" t="s">
        <v>54</v>
      </c>
      <c r="D69" s="50">
        <v>0.98299999999999998</v>
      </c>
    </row>
    <row r="70" spans="2:4" hidden="1" x14ac:dyDescent="0.3">
      <c r="B70" s="49" t="s">
        <v>114</v>
      </c>
      <c r="C70" s="51" t="s">
        <v>115</v>
      </c>
      <c r="D70" s="50">
        <v>1.012</v>
      </c>
    </row>
    <row r="71" spans="2:4" hidden="1" x14ac:dyDescent="0.3">
      <c r="B71" s="49" t="s">
        <v>116</v>
      </c>
      <c r="C71" s="49" t="s">
        <v>49</v>
      </c>
      <c r="D71" s="50">
        <v>0.97899999999999998</v>
      </c>
    </row>
    <row r="72" spans="2:4" hidden="1" x14ac:dyDescent="0.3">
      <c r="B72" s="49" t="s">
        <v>117</v>
      </c>
      <c r="C72" s="49" t="s">
        <v>47</v>
      </c>
      <c r="D72" s="50">
        <v>1.0229999999999999</v>
      </c>
    </row>
    <row r="73" spans="2:4" hidden="1" x14ac:dyDescent="0.3">
      <c r="B73" s="49" t="s">
        <v>118</v>
      </c>
      <c r="C73" s="49" t="s">
        <v>49</v>
      </c>
      <c r="D73" s="50">
        <v>0.97899999999999998</v>
      </c>
    </row>
    <row r="74" spans="2:4" hidden="1" x14ac:dyDescent="0.3">
      <c r="B74" s="49" t="s">
        <v>119</v>
      </c>
      <c r="C74" s="51" t="s">
        <v>54</v>
      </c>
      <c r="D74" s="50">
        <v>0.98299999999999998</v>
      </c>
    </row>
    <row r="75" spans="2:4" hidden="1" x14ac:dyDescent="0.3">
      <c r="B75" s="49" t="s">
        <v>120</v>
      </c>
      <c r="C75" s="51" t="s">
        <v>54</v>
      </c>
      <c r="D75" s="50">
        <v>0.98299999999999998</v>
      </c>
    </row>
    <row r="76" spans="2:4" hidden="1" x14ac:dyDescent="0.3">
      <c r="B76" s="49" t="s">
        <v>121</v>
      </c>
      <c r="C76" s="51" t="s">
        <v>58</v>
      </c>
      <c r="D76" s="50">
        <v>0.95699999999999996</v>
      </c>
    </row>
    <row r="77" spans="2:4" hidden="1" x14ac:dyDescent="0.3">
      <c r="B77" s="49" t="s">
        <v>122</v>
      </c>
      <c r="C77" s="51" t="s">
        <v>54</v>
      </c>
      <c r="D77" s="50">
        <v>0.98299999999999998</v>
      </c>
    </row>
    <row r="78" spans="2:4" hidden="1" x14ac:dyDescent="0.3">
      <c r="B78" s="49" t="s">
        <v>123</v>
      </c>
      <c r="C78" s="49" t="s">
        <v>49</v>
      </c>
      <c r="D78" s="50">
        <v>0.97899999999999998</v>
      </c>
    </row>
    <row r="79" spans="2:4" hidden="1" x14ac:dyDescent="0.3">
      <c r="B79" s="49" t="s">
        <v>124</v>
      </c>
      <c r="C79" s="51" t="s">
        <v>60</v>
      </c>
      <c r="D79" s="50">
        <v>0.96499999999999997</v>
      </c>
    </row>
    <row r="80" spans="2:4" hidden="1" x14ac:dyDescent="0.3">
      <c r="B80" s="49" t="s">
        <v>125</v>
      </c>
      <c r="C80" s="49" t="s">
        <v>47</v>
      </c>
      <c r="D80" s="50">
        <v>1.0229999999999999</v>
      </c>
    </row>
    <row r="81" spans="2:4" hidden="1" x14ac:dyDescent="0.3">
      <c r="B81" s="49" t="s">
        <v>126</v>
      </c>
      <c r="C81" s="51" t="s">
        <v>47</v>
      </c>
      <c r="D81" s="50">
        <v>1.0229999999999999</v>
      </c>
    </row>
    <row r="82" spans="2:4" hidden="1" x14ac:dyDescent="0.3">
      <c r="B82" s="49" t="s">
        <v>127</v>
      </c>
      <c r="C82" s="51" t="s">
        <v>47</v>
      </c>
      <c r="D82" s="50">
        <v>1.0229999999999999</v>
      </c>
    </row>
    <row r="83" spans="2:4" hidden="1" x14ac:dyDescent="0.3">
      <c r="B83" s="49" t="s">
        <v>128</v>
      </c>
      <c r="C83" s="51" t="s">
        <v>52</v>
      </c>
      <c r="D83" s="50">
        <v>0.95399999999999996</v>
      </c>
    </row>
    <row r="84" spans="2:4" hidden="1" x14ac:dyDescent="0.3">
      <c r="B84" s="49" t="s">
        <v>129</v>
      </c>
      <c r="C84" s="51" t="s">
        <v>58</v>
      </c>
      <c r="D84" s="50">
        <v>0.95699999999999996</v>
      </c>
    </row>
    <row r="85" spans="2:4" hidden="1" x14ac:dyDescent="0.3">
      <c r="B85" s="49" t="s">
        <v>130</v>
      </c>
      <c r="C85" s="49" t="s">
        <v>49</v>
      </c>
      <c r="D85" s="50">
        <v>0.97899999999999998</v>
      </c>
    </row>
    <row r="86" spans="2:4" hidden="1" x14ac:dyDescent="0.3">
      <c r="B86" s="49" t="s">
        <v>131</v>
      </c>
      <c r="C86" s="51" t="s">
        <v>54</v>
      </c>
      <c r="D86" s="50">
        <v>0.98299999999999998</v>
      </c>
    </row>
    <row r="87" spans="2:4" hidden="1" x14ac:dyDescent="0.3">
      <c r="B87" s="49" t="s">
        <v>132</v>
      </c>
      <c r="C87" s="49" t="s">
        <v>49</v>
      </c>
      <c r="D87" s="50">
        <v>0.97899999999999998</v>
      </c>
    </row>
    <row r="88" spans="2:4" hidden="1" x14ac:dyDescent="0.3">
      <c r="B88" s="49" t="s">
        <v>133</v>
      </c>
      <c r="C88" s="49" t="s">
        <v>49</v>
      </c>
      <c r="D88" s="50">
        <v>0.97899999999999998</v>
      </c>
    </row>
    <row r="89" spans="2:4" hidden="1" x14ac:dyDescent="0.3">
      <c r="B89" s="49" t="s">
        <v>134</v>
      </c>
      <c r="C89" s="51" t="s">
        <v>73</v>
      </c>
      <c r="D89" s="50">
        <v>1.018</v>
      </c>
    </row>
    <row r="90" spans="2:4" hidden="1" x14ac:dyDescent="0.3">
      <c r="B90" s="49" t="s">
        <v>135</v>
      </c>
      <c r="C90" s="49" t="s">
        <v>49</v>
      </c>
      <c r="D90" s="50">
        <v>0.97899999999999998</v>
      </c>
    </row>
    <row r="91" spans="2:4" hidden="1" x14ac:dyDescent="0.3">
      <c r="B91" s="49" t="s">
        <v>136</v>
      </c>
      <c r="C91" s="51" t="s">
        <v>58</v>
      </c>
      <c r="D91" s="50">
        <v>0.95699999999999996</v>
      </c>
    </row>
    <row r="92" spans="2:4" hidden="1" x14ac:dyDescent="0.3">
      <c r="B92" s="49" t="s">
        <v>137</v>
      </c>
      <c r="C92" s="49" t="s">
        <v>47</v>
      </c>
      <c r="D92" s="50">
        <v>1.0229999999999999</v>
      </c>
    </row>
    <row r="93" spans="2:4" hidden="1" x14ac:dyDescent="0.3">
      <c r="B93" s="49" t="s">
        <v>138</v>
      </c>
      <c r="C93" s="51" t="s">
        <v>58</v>
      </c>
      <c r="D93" s="50">
        <v>0.95699999999999996</v>
      </c>
    </row>
    <row r="94" spans="2:4" hidden="1" x14ac:dyDescent="0.3">
      <c r="B94" s="49" t="s">
        <v>139</v>
      </c>
      <c r="C94" s="49" t="s">
        <v>49</v>
      </c>
      <c r="D94" s="50">
        <v>0.97899999999999998</v>
      </c>
    </row>
    <row r="95" spans="2:4" hidden="1" x14ac:dyDescent="0.3">
      <c r="B95" s="49" t="s">
        <v>140</v>
      </c>
      <c r="C95" s="51" t="s">
        <v>58</v>
      </c>
      <c r="D95" s="50">
        <v>0.95699999999999996</v>
      </c>
    </row>
    <row r="96" spans="2:4" hidden="1" x14ac:dyDescent="0.3">
      <c r="B96" s="49" t="s">
        <v>141</v>
      </c>
      <c r="C96" s="51" t="s">
        <v>47</v>
      </c>
      <c r="D96" s="50">
        <v>1.0229999999999999</v>
      </c>
    </row>
    <row r="97" spans="2:6" hidden="1" x14ac:dyDescent="0.3">
      <c r="B97" s="49" t="s">
        <v>142</v>
      </c>
      <c r="C97" s="51" t="s">
        <v>54</v>
      </c>
      <c r="D97" s="50">
        <v>0.98299999999999998</v>
      </c>
    </row>
    <row r="98" spans="2:6" hidden="1" x14ac:dyDescent="0.3">
      <c r="B98" t="s">
        <v>143</v>
      </c>
      <c r="C98" t="s">
        <v>49</v>
      </c>
      <c r="D98">
        <v>0.97899999999999998</v>
      </c>
      <c r="F98" s="44"/>
    </row>
    <row r="99" spans="2:6" hidden="1" x14ac:dyDescent="0.3">
      <c r="B99" t="s">
        <v>144</v>
      </c>
      <c r="C99" t="s">
        <v>49</v>
      </c>
      <c r="D99">
        <v>0.97899999999999998</v>
      </c>
      <c r="F99" s="44"/>
    </row>
    <row r="100" spans="2:6" hidden="1" x14ac:dyDescent="0.3">
      <c r="B100" t="s">
        <v>145</v>
      </c>
      <c r="C100" t="s">
        <v>54</v>
      </c>
      <c r="D100">
        <v>0.98299999999999998</v>
      </c>
      <c r="F100" s="44"/>
    </row>
    <row r="101" spans="2:6" hidden="1" x14ac:dyDescent="0.3">
      <c r="B101" t="s">
        <v>146</v>
      </c>
      <c r="C101" t="s">
        <v>47</v>
      </c>
      <c r="D101">
        <v>1.0229999999999999</v>
      </c>
      <c r="F101" s="44"/>
    </row>
    <row r="102" spans="2:6" hidden="1" x14ac:dyDescent="0.3">
      <c r="B102" t="s">
        <v>147</v>
      </c>
      <c r="C102" t="s">
        <v>54</v>
      </c>
      <c r="D102">
        <v>0.98299999999999998</v>
      </c>
      <c r="F102" s="44"/>
    </row>
    <row r="103" spans="2:6" hidden="1" x14ac:dyDescent="0.3">
      <c r="B103" t="s">
        <v>148</v>
      </c>
      <c r="C103" t="s">
        <v>47</v>
      </c>
      <c r="D103">
        <v>1.0229999999999999</v>
      </c>
      <c r="F103" s="44"/>
    </row>
    <row r="104" spans="2:6" hidden="1" x14ac:dyDescent="0.3">
      <c r="B104" t="s">
        <v>149</v>
      </c>
      <c r="C104" t="s">
        <v>45</v>
      </c>
      <c r="D104">
        <v>0.97199999999999998</v>
      </c>
      <c r="F104" s="44"/>
    </row>
    <row r="105" spans="2:6" hidden="1" x14ac:dyDescent="0.3">
      <c r="B105" t="s">
        <v>150</v>
      </c>
      <c r="C105" t="s">
        <v>60</v>
      </c>
      <c r="D105">
        <v>0.96499999999999997</v>
      </c>
      <c r="F105" s="44"/>
    </row>
    <row r="106" spans="2:6" hidden="1" x14ac:dyDescent="0.3">
      <c r="B106" t="s">
        <v>151</v>
      </c>
      <c r="C106" t="s">
        <v>49</v>
      </c>
      <c r="D106">
        <v>0.97899999999999998</v>
      </c>
      <c r="F106" s="44"/>
    </row>
    <row r="107" spans="2:6" hidden="1" x14ac:dyDescent="0.3">
      <c r="B107" t="s">
        <v>152</v>
      </c>
      <c r="C107" t="s">
        <v>45</v>
      </c>
      <c r="D107">
        <v>0.97199999999999998</v>
      </c>
      <c r="F107" s="44"/>
    </row>
    <row r="108" spans="2:6" hidden="1" x14ac:dyDescent="0.3">
      <c r="B108" t="s">
        <v>153</v>
      </c>
      <c r="C108" t="s">
        <v>58</v>
      </c>
      <c r="D108">
        <v>0.95699999999999996</v>
      </c>
      <c r="F108" s="44"/>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8AD3492B-02CA-4778-B859-7432F0AB40CC}">
      <formula1>$B$10:$B$97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1F427-1654-4722-AD36-32C1C8B5B26B}">
  <dimension ref="A1:H47"/>
  <sheetViews>
    <sheetView workbookViewId="0">
      <selection activeCell="B30" sqref="B30"/>
    </sheetView>
  </sheetViews>
  <sheetFormatPr defaultRowHeight="14.4" x14ac:dyDescent="0.3"/>
  <cols>
    <col min="1" max="1" width="54.109375" customWidth="1"/>
    <col min="2" max="2" width="30.5546875" customWidth="1"/>
    <col min="3" max="3" width="21.88671875" customWidth="1"/>
    <col min="4" max="4" width="18.5546875" customWidth="1"/>
    <col min="5" max="5" width="18.33203125" customWidth="1"/>
    <col min="6" max="6" width="10.5546875" customWidth="1"/>
    <col min="7" max="7" width="9.21875" bestFit="1" customWidth="1"/>
  </cols>
  <sheetData>
    <row r="1" spans="1:8" ht="15.6" x14ac:dyDescent="0.3">
      <c r="A1" s="52" t="s">
        <v>154</v>
      </c>
      <c r="B1" s="52"/>
      <c r="C1" s="4"/>
      <c r="D1" s="52"/>
      <c r="E1" s="53"/>
      <c r="F1" s="4"/>
    </row>
    <row r="2" spans="1:8" x14ac:dyDescent="0.3">
      <c r="A2" s="4"/>
      <c r="B2" s="3"/>
      <c r="C2" s="4"/>
      <c r="D2" s="3"/>
      <c r="E2" s="53"/>
      <c r="F2" s="4"/>
    </row>
    <row r="3" spans="1:8" x14ac:dyDescent="0.3">
      <c r="A3" s="13" t="s">
        <v>155</v>
      </c>
      <c r="B3" s="9"/>
      <c r="C3" s="4"/>
      <c r="D3" s="13" t="s">
        <v>156</v>
      </c>
      <c r="E3" s="53"/>
      <c r="F3" s="4"/>
      <c r="G3" s="13"/>
      <c r="H3" s="53"/>
    </row>
    <row r="4" spans="1:8" x14ac:dyDescent="0.3">
      <c r="A4" s="54" t="s">
        <v>194</v>
      </c>
      <c r="B4" s="55">
        <f>'Direct Staffing'!C49</f>
        <v>0</v>
      </c>
      <c r="C4" s="4"/>
      <c r="D4" s="56">
        <f>B4</f>
        <v>0</v>
      </c>
      <c r="E4" s="53"/>
      <c r="F4" s="4"/>
      <c r="G4" s="56"/>
      <c r="H4" s="53"/>
    </row>
    <row r="5" spans="1:8" x14ac:dyDescent="0.3">
      <c r="A5" s="54" t="s">
        <v>195</v>
      </c>
      <c r="B5" s="55">
        <f>'Direct Staffing'!C50</f>
        <v>0</v>
      </c>
      <c r="C5" s="4"/>
      <c r="D5" s="56">
        <f>B5</f>
        <v>0</v>
      </c>
      <c r="E5" s="53"/>
      <c r="F5" s="4"/>
      <c r="G5" s="56"/>
      <c r="H5" s="53"/>
    </row>
    <row r="6" spans="1:8" x14ac:dyDescent="0.3">
      <c r="A6" s="4"/>
      <c r="B6" s="9"/>
      <c r="C6" s="4"/>
      <c r="D6" s="3"/>
      <c r="E6" s="53"/>
      <c r="F6" s="4"/>
      <c r="G6" s="3"/>
      <c r="H6" s="53"/>
    </row>
    <row r="7" spans="1:8" x14ac:dyDescent="0.3">
      <c r="A7" s="13" t="s">
        <v>157</v>
      </c>
      <c r="B7" s="9"/>
      <c r="C7" s="4"/>
      <c r="D7" s="3"/>
      <c r="E7" s="53"/>
      <c r="F7" s="4"/>
      <c r="G7" s="3"/>
      <c r="H7" s="53"/>
    </row>
    <row r="8" spans="1:8" x14ac:dyDescent="0.3">
      <c r="A8" s="54" t="s">
        <v>196</v>
      </c>
      <c r="B8" s="147">
        <v>0.23599999999999999</v>
      </c>
      <c r="C8" s="4"/>
      <c r="D8" s="56">
        <f>B8*B4</f>
        <v>0</v>
      </c>
      <c r="E8" s="53"/>
      <c r="F8" s="4"/>
      <c r="G8" s="56"/>
      <c r="H8" s="53"/>
    </row>
    <row r="9" spans="1:8" x14ac:dyDescent="0.3">
      <c r="A9" s="54" t="s">
        <v>197</v>
      </c>
      <c r="B9" s="148"/>
      <c r="C9" s="4"/>
      <c r="D9" s="56">
        <f>B8*B5</f>
        <v>0</v>
      </c>
      <c r="E9" s="53"/>
      <c r="F9" s="4"/>
      <c r="G9" s="56"/>
      <c r="H9" s="53"/>
    </row>
    <row r="10" spans="1:8" x14ac:dyDescent="0.3">
      <c r="A10" s="4"/>
      <c r="B10" s="9"/>
      <c r="C10" s="4"/>
      <c r="D10" s="3"/>
      <c r="E10" s="53"/>
      <c r="F10" s="4"/>
      <c r="G10" s="3"/>
      <c r="H10" s="53"/>
    </row>
    <row r="11" spans="1:8" x14ac:dyDescent="0.3">
      <c r="A11" s="13" t="s">
        <v>158</v>
      </c>
      <c r="B11" s="9"/>
      <c r="C11" s="4"/>
      <c r="D11" s="3"/>
      <c r="E11" s="53"/>
      <c r="F11" s="4"/>
      <c r="G11" s="3"/>
      <c r="H11" s="53"/>
    </row>
    <row r="12" spans="1:8" x14ac:dyDescent="0.3">
      <c r="A12" s="54" t="s">
        <v>198</v>
      </c>
      <c r="B12" s="93">
        <f>2260.21</f>
        <v>2260.21</v>
      </c>
      <c r="C12" s="4"/>
      <c r="D12" s="56">
        <f>B12/365</f>
        <v>6.1923561643835621</v>
      </c>
      <c r="E12" s="53"/>
      <c r="F12" s="4"/>
      <c r="G12" s="56"/>
      <c r="H12" s="53"/>
    </row>
    <row r="13" spans="1:8" x14ac:dyDescent="0.3">
      <c r="A13" s="54" t="s">
        <v>207</v>
      </c>
      <c r="B13" s="91">
        <f>2260.21*1.048</f>
        <v>2368.7000800000001</v>
      </c>
      <c r="C13" s="4"/>
      <c r="D13" s="56">
        <f>B13/365</f>
        <v>6.4895892602739726</v>
      </c>
      <c r="E13" s="53"/>
      <c r="F13" s="4"/>
      <c r="G13" s="56"/>
      <c r="H13" s="53"/>
    </row>
    <row r="14" spans="1:8" x14ac:dyDescent="0.3">
      <c r="A14" s="4"/>
      <c r="B14" s="9"/>
      <c r="C14" s="4"/>
      <c r="D14" s="3"/>
      <c r="E14" s="53"/>
      <c r="F14" s="4"/>
      <c r="G14" s="3"/>
      <c r="H14" s="53"/>
    </row>
    <row r="15" spans="1:8" x14ac:dyDescent="0.3">
      <c r="A15" s="13" t="s">
        <v>159</v>
      </c>
      <c r="B15" s="9"/>
      <c r="C15" s="4"/>
      <c r="D15" s="3"/>
      <c r="E15" s="53"/>
      <c r="F15" s="4"/>
      <c r="G15" s="3"/>
      <c r="H15" s="53"/>
    </row>
    <row r="16" spans="1:8" x14ac:dyDescent="0.3">
      <c r="A16" s="54" t="s">
        <v>199</v>
      </c>
      <c r="B16" s="149">
        <v>0.1845</v>
      </c>
      <c r="C16" s="4"/>
      <c r="D16" s="56">
        <f>E16-(D4+D8+D12)</f>
        <v>1.4009683780855511</v>
      </c>
      <c r="E16" s="88">
        <f>(D4+D8+D12)/(1-B16)</f>
        <v>7.5933245424691131</v>
      </c>
      <c r="F16" s="4"/>
      <c r="G16" s="56"/>
      <c r="H16" s="57"/>
    </row>
    <row r="17" spans="1:8" x14ac:dyDescent="0.3">
      <c r="A17" s="54" t="s">
        <v>200</v>
      </c>
      <c r="B17" s="150"/>
      <c r="C17" s="4"/>
      <c r="D17" s="56">
        <f>E17-(D5+D9+D13)</f>
        <v>1.4682148602336582</v>
      </c>
      <c r="E17" s="88">
        <f>(D5+D9+D13)/(1-B16)</f>
        <v>7.9578041205076309</v>
      </c>
      <c r="F17" s="4"/>
      <c r="G17" s="56"/>
      <c r="H17" s="57"/>
    </row>
    <row r="18" spans="1:8" x14ac:dyDescent="0.3">
      <c r="A18" s="9"/>
      <c r="B18" s="58"/>
      <c r="C18" s="4"/>
      <c r="D18" s="56"/>
      <c r="E18" s="53"/>
      <c r="F18" s="4"/>
      <c r="G18" s="56"/>
      <c r="H18" s="53"/>
    </row>
    <row r="19" spans="1:8" x14ac:dyDescent="0.3">
      <c r="A19" s="59" t="s">
        <v>160</v>
      </c>
      <c r="B19" s="60"/>
      <c r="C19" s="61"/>
      <c r="D19" s="61"/>
      <c r="E19" s="53"/>
      <c r="F19" s="4"/>
      <c r="G19" s="61"/>
      <c r="H19" s="53"/>
    </row>
    <row r="20" spans="1:8" x14ac:dyDescent="0.3">
      <c r="A20" s="62" t="s">
        <v>201</v>
      </c>
      <c r="B20" s="151" t="str">
        <f>'Regional Variance Factor'!B7</f>
        <v>-</v>
      </c>
      <c r="C20" s="63"/>
      <c r="D20" s="64" t="str">
        <f>IF((B20&lt;&gt;"-"),((E16*B20)-E16),"Select County")</f>
        <v>Select County</v>
      </c>
      <c r="E20" s="53"/>
      <c r="F20" s="4"/>
      <c r="G20" s="64"/>
      <c r="H20" s="53"/>
    </row>
    <row r="21" spans="1:8" x14ac:dyDescent="0.3">
      <c r="A21" s="62" t="s">
        <v>202</v>
      </c>
      <c r="B21" s="152"/>
      <c r="C21" s="63"/>
      <c r="D21" s="64" t="str">
        <f>IF((B20&lt;&gt;"-"),((E17*B20)-E17),"Select County")</f>
        <v>Select County</v>
      </c>
      <c r="E21" s="53"/>
      <c r="F21" s="4"/>
      <c r="G21" s="64"/>
      <c r="H21" s="53"/>
    </row>
    <row r="22" spans="1:8" x14ac:dyDescent="0.3">
      <c r="A22" s="4"/>
      <c r="B22" s="9"/>
      <c r="C22" s="4"/>
      <c r="D22" s="3"/>
      <c r="E22" s="53"/>
      <c r="F22" s="4"/>
      <c r="G22" s="3"/>
      <c r="H22" s="53"/>
    </row>
    <row r="23" spans="1:8" x14ac:dyDescent="0.3">
      <c r="A23" s="65" t="s">
        <v>203</v>
      </c>
      <c r="B23" s="55" t="str">
        <f>D23</f>
        <v>Select County</v>
      </c>
      <c r="C23" s="4"/>
      <c r="D23" s="66" t="str">
        <f>IF((B20&lt;&gt;"-"),E16+D20,"Select County")</f>
        <v>Select County</v>
      </c>
      <c r="E23" s="53"/>
      <c r="F23" s="4"/>
      <c r="G23" s="66"/>
      <c r="H23" s="53"/>
    </row>
    <row r="24" spans="1:8" x14ac:dyDescent="0.3">
      <c r="A24" s="65" t="s">
        <v>204</v>
      </c>
      <c r="B24" s="55" t="str">
        <f>D24</f>
        <v>Select County</v>
      </c>
      <c r="C24" s="4"/>
      <c r="D24" s="66" t="str">
        <f>IF((B20&lt;&gt;"-"),E17+D21,"Select County")</f>
        <v>Select County</v>
      </c>
      <c r="E24" s="53"/>
      <c r="F24" s="4"/>
      <c r="G24" s="66"/>
      <c r="H24" s="53"/>
    </row>
    <row r="25" spans="1:8" hidden="1" x14ac:dyDescent="0.3">
      <c r="A25" s="4"/>
      <c r="B25" s="3"/>
      <c r="C25" s="4"/>
      <c r="D25" s="3"/>
      <c r="E25" s="53"/>
      <c r="F25" s="4"/>
    </row>
    <row r="26" spans="1:8" hidden="1" x14ac:dyDescent="0.3">
      <c r="A26" s="13" t="s">
        <v>161</v>
      </c>
      <c r="B26" s="67">
        <v>1</v>
      </c>
      <c r="C26" s="4"/>
      <c r="D26" s="3"/>
      <c r="E26" s="53"/>
      <c r="F26" s="4"/>
    </row>
    <row r="27" spans="1:8" hidden="1" x14ac:dyDescent="0.3">
      <c r="A27" s="37" t="s">
        <v>162</v>
      </c>
      <c r="B27" s="68" t="str">
        <f>IF((B20&lt;&gt;"-"),B29-B23,"-")</f>
        <v>-</v>
      </c>
      <c r="C27" s="4"/>
      <c r="D27" s="3"/>
      <c r="E27" s="53"/>
      <c r="F27" s="4"/>
    </row>
    <row r="28" spans="1:8" x14ac:dyDescent="0.3">
      <c r="A28" s="4"/>
      <c r="B28" s="4"/>
      <c r="C28" s="4"/>
      <c r="D28" s="3"/>
      <c r="E28" s="53"/>
      <c r="F28" s="4"/>
    </row>
    <row r="29" spans="1:8" x14ac:dyDescent="0.3">
      <c r="A29" s="65" t="s">
        <v>205</v>
      </c>
      <c r="B29" s="69" t="str">
        <f>IF((B20&lt;&gt;"-"),B26*B23,"Select County")</f>
        <v>Select County</v>
      </c>
      <c r="C29" s="4"/>
      <c r="D29" s="3"/>
      <c r="E29" s="53"/>
      <c r="F29" s="4"/>
    </row>
    <row r="30" spans="1:8" x14ac:dyDescent="0.3">
      <c r="A30" s="65" t="s">
        <v>206</v>
      </c>
      <c r="B30" s="69" t="str">
        <f>IF((B20&lt;&gt;"-"),B26*B24,"Select County")</f>
        <v>Select County</v>
      </c>
      <c r="C30" s="94" t="e">
        <f>(B30-B29)/B29</f>
        <v>#VALUE!</v>
      </c>
      <c r="D30" s="3"/>
      <c r="E30" s="53"/>
      <c r="F30" s="4"/>
    </row>
    <row r="31" spans="1:8" x14ac:dyDescent="0.3">
      <c r="A31" s="4"/>
      <c r="B31" s="4"/>
      <c r="C31" s="3"/>
      <c r="D31" s="3"/>
      <c r="E31" s="53"/>
      <c r="F31" s="3"/>
    </row>
    <row r="32" spans="1:8" hidden="1" x14ac:dyDescent="0.3">
      <c r="A32" s="70" t="s">
        <v>163</v>
      </c>
      <c r="B32" s="67">
        <v>0.01</v>
      </c>
      <c r="C32" s="4"/>
      <c r="D32" s="3"/>
      <c r="E32" s="53"/>
      <c r="F32" s="4"/>
    </row>
    <row r="33" spans="1:6" hidden="1" x14ac:dyDescent="0.3">
      <c r="A33" s="71" t="s">
        <v>164</v>
      </c>
      <c r="B33" s="68" t="str">
        <f>IF((B20&lt;&gt;"-"),B29*B32,"-")</f>
        <v>-</v>
      </c>
      <c r="C33" s="4"/>
      <c r="D33" s="3"/>
      <c r="E33" s="53"/>
      <c r="F33" s="4"/>
    </row>
    <row r="34" spans="1:6" hidden="1" x14ac:dyDescent="0.3">
      <c r="A34" s="25"/>
      <c r="B34" s="25"/>
      <c r="C34" s="4"/>
      <c r="D34" s="3"/>
      <c r="E34" s="53"/>
      <c r="F34" s="4"/>
    </row>
    <row r="35" spans="1:6" hidden="1" x14ac:dyDescent="0.3">
      <c r="A35" s="72" t="s">
        <v>165</v>
      </c>
      <c r="B35" s="73" t="str">
        <f>IF((B20&lt;&gt;"-"),B29+B33,"-")</f>
        <v>-</v>
      </c>
      <c r="C35" s="4"/>
      <c r="D35" s="3"/>
      <c r="E35" s="53"/>
      <c r="F35" s="4"/>
    </row>
    <row r="36" spans="1:6" x14ac:dyDescent="0.3">
      <c r="C36" s="3"/>
      <c r="D36" s="3"/>
      <c r="E36" s="53"/>
      <c r="F36" s="3"/>
    </row>
    <row r="37" spans="1:6" hidden="1" x14ac:dyDescent="0.3">
      <c r="A37" s="70" t="s">
        <v>166</v>
      </c>
      <c r="B37" s="67">
        <v>0.05</v>
      </c>
      <c r="C37" s="4"/>
      <c r="D37" s="3"/>
      <c r="E37" s="53"/>
      <c r="F37" s="4"/>
    </row>
    <row r="38" spans="1:6" hidden="1" x14ac:dyDescent="0.3">
      <c r="A38" s="71" t="s">
        <v>164</v>
      </c>
      <c r="B38" s="68" t="str">
        <f>IF((B20&lt;&gt;"-"),B35*B37,"-")</f>
        <v>-</v>
      </c>
      <c r="C38" s="4"/>
      <c r="D38" s="3"/>
      <c r="E38" s="53"/>
      <c r="F38" s="4"/>
    </row>
    <row r="39" spans="1:6" hidden="1" x14ac:dyDescent="0.3">
      <c r="A39" s="25"/>
      <c r="B39" s="25"/>
      <c r="C39" s="4"/>
      <c r="D39" s="3"/>
      <c r="E39" s="53"/>
      <c r="F39" s="4"/>
    </row>
    <row r="40" spans="1:6" hidden="1" x14ac:dyDescent="0.3">
      <c r="A40" s="72" t="s">
        <v>167</v>
      </c>
      <c r="B40" s="73" t="str">
        <f>IF((B20&lt;&gt;"-"),B35+B38,"-")</f>
        <v>-</v>
      </c>
      <c r="C40" s="4"/>
      <c r="D40" s="3"/>
      <c r="E40" s="53"/>
      <c r="F40" s="4"/>
    </row>
    <row r="41" spans="1:6" hidden="1" x14ac:dyDescent="0.3">
      <c r="C41" s="3"/>
      <c r="D41" s="3"/>
      <c r="E41" s="53"/>
      <c r="F41" s="3"/>
    </row>
    <row r="42" spans="1:6" hidden="1" x14ac:dyDescent="0.3">
      <c r="A42" s="70" t="s">
        <v>168</v>
      </c>
      <c r="B42" s="67">
        <v>0.01</v>
      </c>
      <c r="C42" s="4"/>
      <c r="D42" s="3"/>
      <c r="E42" s="53"/>
      <c r="F42" s="4"/>
    </row>
    <row r="43" spans="1:6" hidden="1" x14ac:dyDescent="0.3">
      <c r="A43" s="71" t="s">
        <v>164</v>
      </c>
      <c r="B43" s="68" t="str">
        <f>IF((B20&lt;&gt;"-"),B40*B42,"-")</f>
        <v>-</v>
      </c>
      <c r="C43" s="4"/>
      <c r="D43" s="3"/>
      <c r="E43" s="53"/>
      <c r="F43" s="4"/>
    </row>
    <row r="44" spans="1:6" hidden="1" x14ac:dyDescent="0.3">
      <c r="A44" s="25"/>
      <c r="B44" s="25"/>
      <c r="C44" s="4"/>
      <c r="D44" s="3"/>
      <c r="E44" s="53"/>
      <c r="F44" s="4"/>
    </row>
    <row r="45" spans="1:6" hidden="1" x14ac:dyDescent="0.3">
      <c r="A45" s="72" t="s">
        <v>169</v>
      </c>
      <c r="B45" s="73" t="str">
        <f>IF((B20&lt;&gt;"-"),B40+B43,"Select County")</f>
        <v>Select County</v>
      </c>
      <c r="C45" s="4"/>
      <c r="D45" s="3"/>
      <c r="E45" s="53"/>
      <c r="F45" s="4"/>
    </row>
    <row r="46" spans="1:6" x14ac:dyDescent="0.3">
      <c r="A46" s="3"/>
      <c r="B46" s="3"/>
      <c r="C46" s="3"/>
      <c r="D46" s="3"/>
      <c r="E46" s="53"/>
      <c r="F46" s="3"/>
    </row>
    <row r="47" spans="1:6" x14ac:dyDescent="0.3">
      <c r="A47" s="3"/>
      <c r="B47" s="3"/>
      <c r="C47" s="3"/>
      <c r="D47" s="3"/>
      <c r="E47" s="53"/>
      <c r="F47" s="3"/>
    </row>
  </sheetData>
  <mergeCells count="3">
    <mergeCell ref="B8:B9"/>
    <mergeCell ref="B16:B17"/>
    <mergeCell ref="B20:B21"/>
  </mergeCells>
  <dataValidations count="18">
    <dataValidation allowBlank="1" showInputMessage="1" showErrorMessage="1" prompt="Unit Regional Variance formula is Unit Rate multiplied by the appropriate Regional Variance Factor" sqref="B20" xr:uid="{F1DADB3C-4F2F-4682-A711-E117642FF2E3}"/>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G19 D19" xr:uid="{0ABF1094-628F-4EDD-A793-C4CD75BEADFF}"/>
    <dataValidation allowBlank="1" showInputMessage="1" showErrorMessage="1" prompt="4/1/2014 COLA Increase" sqref="B32 B37 B42" xr:uid="{B2F34FAC-B179-4244-B05A-17EECC8123E7}"/>
    <dataValidation allowBlank="1" showInputMessage="1" showErrorMessage="1" prompt="Original Total Daily Rate" sqref="B29:B30" xr:uid="{066118DE-531A-4648-B56A-10BE73E46CE6}"/>
    <dataValidation allowBlank="1" showInputMessage="1" showErrorMessage="1" prompt="Daily Budget Neutrality formula is Original Total Daily Rate minus Daily Rate" sqref="B27" xr:uid="{A969D29A-7759-4684-808D-EEB9336FB5BA}"/>
    <dataValidation allowBlank="1" showInputMessage="1" showErrorMessage="1" prompt="Post COLA Total Daily Rate is Original Total Daily Rate plus Cost of Living Adjustment" sqref="B35 B40 B45" xr:uid="{9381B7AB-72E8-4FAA-8349-A83C4A06FB80}"/>
    <dataValidation allowBlank="1" showInputMessage="1" showErrorMessage="1" prompt="Cost of Living Adjustment formula is Original Total Daily Rate multiplied by COLA Increase" sqref="B43 B33 B38" xr:uid="{15639A37-7E1B-4818-ABAE-BCA2F2773E82}"/>
    <dataValidation allowBlank="1" showInputMessage="1" showErrorMessage="1" prompt="Budget Neutrality Rate" sqref="B26 B19" xr:uid="{7D485E3F-B265-4269-B94F-8CD859023F82}"/>
    <dataValidation allowBlank="1" showInputMessage="1" showErrorMessage="1" prompt="Daily Rate formula is Annual Rate divided by 365" sqref="B23:B24" xr:uid="{C4BEF6E7-9D53-405A-9C13-A0131C160665}"/>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3:D24 G23:G24" xr:uid="{EE1A2EDA-42AC-4184-9758-DB52C106C092}"/>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6:D18 G16:G18" xr:uid="{68A77523-FC80-4390-94DF-11F388D0C1CB}"/>
    <dataValidation allowBlank="1" showInputMessage="1" showErrorMessage="1" prompt="Program Related Expenses Percentage formula is equal to Total Program Related Expenses and G&amp;A Support from Program Related Expenses sheet" sqref="B16 B18" xr:uid="{2B8D6BA5-372B-4D26-96F1-4A64BAC26412}"/>
    <dataValidation allowBlank="1" showInputMessage="1" showErrorMessage="1" prompt="Client Programming &amp; Supports Rate Calculation formula is equal to Program Support Annual Standard" sqref="D12:D13 G12:G13" xr:uid="{7EEB1327-9637-4FDB-AEF6-CEEB86B8C2C0}"/>
    <dataValidation allowBlank="1" showInputMessage="1" showErrorMessage="1" prompt="Program Support Annual Standard formula is equal to Client Programming and Supports Annual Standard from Client Programming &amp; Supports sheet" sqref="B12:B13" xr:uid="{F5C86E46-0D93-490E-8690-493DA7D4F66C}"/>
    <dataValidation allowBlank="1" showInputMessage="1" showErrorMessage="1" prompt="Employee Related Expenses Rate Calculation formula is Total Benefit Percentage times Total Costs for Individual and Shared Staffing" sqref="D8:D9 G8:G9" xr:uid="{13BC74E8-F181-42C4-8586-51FFA5E58617}"/>
    <dataValidation allowBlank="1" showInputMessage="1" showErrorMessage="1" prompt="Total Benefit Percentage formula is equal to Total Benefit Percentage from Employee Related Expenses sheet" sqref="B8" xr:uid="{53D8792E-1D7F-4FE7-AEA7-CF3F3FFC5D2B}"/>
    <dataValidation allowBlank="1" showInputMessage="1" showErrorMessage="1" prompt="Direct Staffing Rate Calculation formula is equal to Total Costs for Individual and Shared Staffing" sqref="D4:D5 G4:G5" xr:uid="{B9E52F49-68E9-4CA6-B047-25B49EB68865}"/>
    <dataValidation allowBlank="1" showInputMessage="1" showErrorMessage="1" prompt="Total Costs for Individual and Shared Staffing formula is equal to Total Staffing from Direct Staffing sheet" sqref="B4:B5" xr:uid="{DE714999-D058-4829-A804-9FF1ED83CC5E}"/>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Direct Staffing</vt:lpstr>
      <vt:lpstr>Regional Variance Factor</vt:lpstr>
      <vt:lpstr>Rate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2021-07-21T00:11:42Z</dcterms:created>
  <dcterms:modified xsi:type="dcterms:W3CDTF">2021-08-02T20:12:43Z</dcterms:modified>
</cp:coreProperties>
</file>