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6DF5882E-8A77-457B-AFB9-A0AA1AB3DCFD}" xr6:coauthVersionLast="46" xr6:coauthVersionMax="46" xr10:uidLastSave="{00000000-0000-0000-0000-000000000000}"/>
  <bookViews>
    <workbookView xWindow="276" yWindow="1152" windowWidth="22764" windowHeight="11580" xr2:uid="{8C4C932B-AF0B-4F9C-8791-0E9CB6098977}"/>
  </bookViews>
  <sheets>
    <sheet name="Disclaimer" sheetId="8" r:id="rId1"/>
    <sheet name="Direct Staffing" sheetId="1" r:id="rId2"/>
    <sheet name="Transportation" sheetId="3" r:id="rId3"/>
    <sheet name="Regional Variance Factor" sheetId="6" r:id="rId4"/>
    <sheet name="Res Corp Basic Rate Total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7" l="1"/>
  <c r="B20" i="7"/>
  <c r="B21" i="7"/>
  <c r="C16" i="3"/>
  <c r="C18" i="3" s="1"/>
  <c r="B17" i="7" s="1"/>
  <c r="D17" i="7" s="1"/>
  <c r="C15" i="3"/>
  <c r="C7" i="3"/>
  <c r="C6" i="3"/>
  <c r="C10" i="3"/>
  <c r="C9" i="3"/>
  <c r="E70" i="1"/>
  <c r="E65" i="1"/>
  <c r="E50" i="1" l="1"/>
  <c r="C50" i="1"/>
  <c r="E49" i="1"/>
  <c r="E41" i="1"/>
  <c r="E40" i="1"/>
  <c r="C41" i="1"/>
  <c r="E31" i="1" l="1"/>
  <c r="E30" i="1"/>
  <c r="A36" i="1"/>
  <c r="B31" i="1"/>
  <c r="D26" i="1"/>
  <c r="D22" i="1"/>
  <c r="E13" i="1"/>
  <c r="A18" i="1" s="1"/>
  <c r="D18" i="1" s="1"/>
  <c r="E12" i="1"/>
  <c r="A17" i="1" s="1"/>
  <c r="D17" i="1" s="1"/>
  <c r="C13" i="1"/>
  <c r="C8" i="1" l="1"/>
  <c r="E69" i="1" l="1"/>
  <c r="E64" i="1"/>
  <c r="D59" i="1"/>
  <c r="E59" i="1" s="1"/>
  <c r="E45" i="1"/>
  <c r="C35" i="1"/>
  <c r="C7" i="1"/>
  <c r="C17" i="3"/>
  <c r="B16" i="7" s="1"/>
  <c r="D16" i="7" s="1"/>
  <c r="B7" i="6"/>
  <c r="B28" i="7" s="1"/>
  <c r="B5" i="6"/>
  <c r="D20" i="7"/>
  <c r="D55" i="1" l="1"/>
  <c r="E55" i="1" s="1"/>
  <c r="F75" i="1" s="1"/>
  <c r="F77" i="1" s="1"/>
  <c r="C82" i="1" s="1"/>
  <c r="B5" i="7" s="1"/>
  <c r="D54" i="1"/>
  <c r="E54" i="1" s="1"/>
  <c r="F74" i="1" s="1"/>
  <c r="F76" i="1" s="1"/>
  <c r="D36" i="1"/>
  <c r="C86" i="1" s="1"/>
  <c r="B9" i="7" s="1"/>
  <c r="D9" i="7" s="1"/>
  <c r="C12" i="1"/>
  <c r="C40" i="1"/>
  <c r="B30" i="1"/>
  <c r="A35" i="1" s="1"/>
  <c r="C49" i="1"/>
  <c r="D35" i="1" l="1"/>
  <c r="C85" i="1" s="1"/>
  <c r="B8" i="7" s="1"/>
  <c r="D8" i="7" s="1"/>
  <c r="D5" i="7"/>
  <c r="D13" i="7"/>
  <c r="C81" i="1"/>
  <c r="B4" i="7" s="1"/>
  <c r="D12" i="7" s="1"/>
  <c r="E25" i="7" l="1"/>
  <c r="D4" i="7"/>
  <c r="E24" i="7" s="1"/>
  <c r="D28" i="7" s="1"/>
  <c r="D30" i="7" s="1"/>
  <c r="B30" i="7" s="1"/>
  <c r="B36" i="7" s="1"/>
  <c r="B40" i="7" s="1"/>
  <c r="B42" i="7" s="1"/>
  <c r="B45" i="7" s="1"/>
  <c r="B47" i="7" s="1"/>
  <c r="D25" i="7" l="1"/>
  <c r="D31" i="7"/>
  <c r="B31" i="7" s="1"/>
  <c r="B50" i="7"/>
  <c r="B52" i="7" s="1"/>
  <c r="D24" i="7"/>
  <c r="B37" i="7" l="1"/>
  <c r="C37" i="7" s="1"/>
</calcChain>
</file>

<file path=xl/sharedStrings.xml><?xml version="1.0" encoding="utf-8"?>
<sst xmlns="http://schemas.openxmlformats.org/spreadsheetml/2006/main" count="376" uniqueCount="254">
  <si>
    <t>FRAMEWORK FOR Residential Support Services Corporate Basic</t>
  </si>
  <si>
    <t>Direct Staffing</t>
  </si>
  <si>
    <t>Rate Calculation:</t>
  </si>
  <si>
    <t>Remote Shared Staffing</t>
  </si>
  <si>
    <t>Employee Related Expenses</t>
  </si>
  <si>
    <t>Transportation</t>
  </si>
  <si>
    <t>Transportation Standard Included</t>
  </si>
  <si>
    <t>Client programming &amp; supports</t>
  </si>
  <si>
    <t>Program Related Expenses</t>
  </si>
  <si>
    <t>Regional Variance</t>
  </si>
  <si>
    <t>Regional Variance Factor</t>
  </si>
  <si>
    <t>Budget Neutrality Factor</t>
  </si>
  <si>
    <t>Daily Budget Neutrality</t>
  </si>
  <si>
    <t>-</t>
  </si>
  <si>
    <t>4/1/2014 COLA</t>
  </si>
  <si>
    <t>Cost of Living Adjustment</t>
  </si>
  <si>
    <t>Post 4/1/14 COLA Total Daily Rate</t>
  </si>
  <si>
    <t>7/1/2014 COLA</t>
  </si>
  <si>
    <t>Post 7/1/14 COLA Total Daily Rate</t>
  </si>
  <si>
    <t>7/1/2015 COLA</t>
  </si>
  <si>
    <t>Post 7/1/15 COLA Total Daily Rate</t>
  </si>
  <si>
    <t>Step 1: Select County of Residence</t>
  </si>
  <si>
    <t>County of Residence</t>
  </si>
  <si>
    <t>Select County</t>
  </si>
  <si>
    <t>Region</t>
  </si>
  <si>
    <t>RVF</t>
  </si>
  <si>
    <t>COR Lead Agency</t>
  </si>
  <si>
    <t xml:space="preserve">MSA Region </t>
  </si>
  <si>
    <t>Unspecified Region</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</si>
  <si>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</si>
  <si>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</si>
  <si>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</si>
  <si>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</si>
  <si>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</si>
  <si>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</si>
  <si>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</si>
  <si>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</si>
  <si>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</si>
  <si>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</si>
  <si>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</si>
  <si>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</si>
  <si>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</si>
  <si>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</si>
  <si>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</si>
  <si>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</si>
  <si>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</si>
  <si>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</si>
  <si>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</si>
  <si>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</si>
  <si>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</si>
  <si>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</si>
  <si>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</si>
  <si>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</si>
  <si>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</si>
  <si>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</si>
  <si>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</si>
  <si>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</si>
  <si>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</si>
  <si>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</si>
  <si>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</si>
  <si>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</si>
  <si>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</si>
  <si>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</si>
  <si>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</si>
  <si>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</si>
  <si>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</si>
  <si>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</si>
  <si>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</si>
  <si>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</si>
  <si>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</si>
  <si>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</si>
  <si>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</si>
  <si>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</si>
  <si>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</si>
  <si>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</si>
  <si>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</si>
  <si>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</si>
  <si>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</si>
  <si>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</si>
  <si>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</si>
  <si>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</si>
  <si>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</si>
  <si>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</si>
  <si>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</si>
  <si>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</si>
  <si>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</si>
  <si>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</si>
  <si>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</si>
  <si>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</si>
  <si>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</si>
  <si>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</si>
  <si>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</si>
  <si>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</si>
  <si>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</si>
  <si>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</si>
  <si>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</si>
  <si>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</si>
  <si>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</si>
  <si>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</si>
  <si>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</si>
  <si>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</si>
  <si>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</si>
  <si>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</si>
  <si>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</si>
  <si>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</si>
  <si>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</si>
  <si>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</si>
  <si>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</si>
  <si>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</si>
  <si>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</si>
  <si>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</si>
  <si>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</si>
  <si>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</si>
  <si>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</si>
  <si>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</si>
  <si>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</si>
  <si>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</si>
  <si>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</si>
  <si>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</si>
  <si>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</si>
  <si>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</si>
  <si>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</si>
  <si>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</si>
  <si>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</si>
  <si>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</si>
  <si>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</si>
  <si>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</si>
  <si>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</si>
  <si>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</si>
  <si>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</si>
  <si>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</si>
  <si>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</si>
  <si>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</si>
  <si>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</si>
  <si>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</si>
  <si>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</si>
  <si>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</si>
  <si>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</si>
  <si>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</si>
  <si>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Step 1. Add annual individual transportation standard</t>
  </si>
  <si>
    <t>Transportation Options</t>
  </si>
  <si>
    <t>Transportation Standard</t>
  </si>
  <si>
    <t xml:space="preserve">**Note: standard = federal mileage rates * miles per year </t>
  </si>
  <si>
    <t>Step 3. Calculate total annual transportation dollars</t>
  </si>
  <si>
    <t>Step 1. Determine wage for direct care worker</t>
  </si>
  <si>
    <t>Competitive Workforce Factor (CWF)</t>
  </si>
  <si>
    <r>
      <t xml:space="preserve">Step 2. Add hours for </t>
    </r>
    <r>
      <rPr>
        <b/>
        <sz val="10"/>
        <color indexed="8"/>
        <rFont val="Arial"/>
        <family val="2"/>
      </rPr>
      <t>SHARED DAYTIME</t>
    </r>
    <r>
      <rPr>
        <b/>
        <sz val="10"/>
        <rFont val="Arial"/>
        <family val="2"/>
      </rPr>
      <t xml:space="preserve"> On-Site Awake staff</t>
    </r>
  </si>
  <si>
    <t>Staff Type</t>
  </si>
  <si>
    <t>CWF Wage</t>
  </si>
  <si>
    <t>Hours per Day</t>
  </si>
  <si>
    <t>Amount per Day</t>
  </si>
  <si>
    <t>Step 3. Enter Number of Residents</t>
  </si>
  <si>
    <t>Total Shared Staffing Daytime Amount</t>
  </si>
  <si>
    <t># of Residents</t>
  </si>
  <si>
    <t>Total individual amount for daytime awake shared staffing</t>
  </si>
  <si>
    <r>
      <t xml:space="preserve">Step 4. Add hours </t>
    </r>
    <r>
      <rPr>
        <b/>
        <sz val="10"/>
        <color indexed="8"/>
        <rFont val="Arial"/>
        <family val="2"/>
      </rPr>
      <t>for SHARED OVERNIGHT staff</t>
    </r>
  </si>
  <si>
    <t>Wage</t>
  </si>
  <si>
    <t>Hours per Day of Shared Overnight Staff</t>
  </si>
  <si>
    <t>Total individual amount for overnight shared staffing</t>
  </si>
  <si>
    <t>Total Overnight Shared Staffing</t>
  </si>
  <si>
    <t>Step 5. Add staffing customization for individuals who require SHARED AWAKE OVERNIGHT staff</t>
  </si>
  <si>
    <t>YES</t>
  </si>
  <si>
    <t>Does the individual require SHARED AWAKE overnight staff?</t>
  </si>
  <si>
    <t xml:space="preserve">Total # of Residents Requiring Shared Awake Overnight Staff </t>
  </si>
  <si>
    <t>Total Awake Overnight Customization per Day</t>
  </si>
  <si>
    <t>NO</t>
  </si>
  <si>
    <t>Step 6. Add hours for SHARED REMOTE Staff</t>
  </si>
  <si>
    <t>Step 7. Enter number of individuals who recieve remote shared staff</t>
  </si>
  <si>
    <t>Total Remote Shared Staff Amount</t>
  </si>
  <si>
    <t>Total individual amount for Remote Shared Staff</t>
  </si>
  <si>
    <t xml:space="preserve">Step 8. Add hours for INDIVIDUAL on-site awake staff </t>
  </si>
  <si>
    <t xml:space="preserve">Step 9. Add hours for INDIVIDUAL on-site asleep staff </t>
  </si>
  <si>
    <t>Asleep Staff</t>
  </si>
  <si>
    <t>Step 10. Add hours for INDIVIDUAL REMOTE Hours</t>
  </si>
  <si>
    <t>Step 11. Add % to cover Supervision</t>
  </si>
  <si>
    <t>Direct Care Supervision</t>
  </si>
  <si>
    <t>Supervision Percent</t>
  </si>
  <si>
    <t>Amount Per Day</t>
  </si>
  <si>
    <t>Step 12.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</si>
  <si>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</si>
  <si>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</si>
  <si>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</si>
  <si>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</si>
  <si>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</si>
  <si>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</si>
  <si>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</si>
  <si>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13. Add hours for RN</t>
  </si>
  <si>
    <t>Step 14. Add hours for LPN</t>
  </si>
  <si>
    <t>Step 15. Add % to cover vacation, sick and training for direct staff hours</t>
  </si>
  <si>
    <t>Percentage of direct care to cover relief staffing</t>
  </si>
  <si>
    <t>Dollar Amount</t>
  </si>
  <si>
    <t xml:space="preserve">TOTAL STAFFING </t>
  </si>
  <si>
    <t>Step 16. Calculate Total Staffing</t>
  </si>
  <si>
    <t>Step 17. Calculate Remote Staff</t>
  </si>
  <si>
    <t>Disclaimer</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</si>
  <si>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</si>
  <si>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</si>
  <si>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Community Residential Servces', made available by the Minnesota Department of Human Services, as an example. </t>
    </r>
  </si>
  <si>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</si>
  <si>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</si>
  <si>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</si>
  <si>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t>ARRM 2022 Rates Estimation Tool ©2021</t>
  </si>
  <si>
    <t>Base hourly wage - 2021</t>
  </si>
  <si>
    <t>Base hourly wage - 2022 (est)</t>
  </si>
  <si>
    <t>Total wage per hour of service - 2021</t>
  </si>
  <si>
    <t>Total wage per hour of service - 2022 (est)</t>
  </si>
  <si>
    <t>Total Daytime Shared Staffing - 2021</t>
  </si>
  <si>
    <t>Total Daytime Shared Staffing - 2022</t>
  </si>
  <si>
    <t>Remote Shared Staff - 2021</t>
  </si>
  <si>
    <t>Remote Shared Staff - 2022</t>
  </si>
  <si>
    <t>On-site Primary Staff/Awake Hours - 2022</t>
  </si>
  <si>
    <t>On-site Primary Staff/Awake Hours - 2021</t>
  </si>
  <si>
    <t>Individual Remote Staff - 2021</t>
  </si>
  <si>
    <t>Individual Remote Staff - 2022</t>
  </si>
  <si>
    <t>Direct Care Supervision - 2021</t>
  </si>
  <si>
    <t>RN - 2021</t>
  </si>
  <si>
    <t>LPN - 2021</t>
  </si>
  <si>
    <t>Percentage for Direct  Staffing - 2021</t>
  </si>
  <si>
    <t>Percentage for Direct  Staffing - 2022</t>
  </si>
  <si>
    <t>Total dollars for relief staffing - 2021</t>
  </si>
  <si>
    <t>Total dollars for relief staffing - 2022</t>
  </si>
  <si>
    <t>Total staffing - 2022</t>
  </si>
  <si>
    <t>Total staffing - 2021</t>
  </si>
  <si>
    <t>Standard vehicle - 2021</t>
  </si>
  <si>
    <t>Adapted vehicle with lift - 2021</t>
  </si>
  <si>
    <t>No transportation - 2021</t>
  </si>
  <si>
    <t>No transportation - 2022</t>
  </si>
  <si>
    <t>Transportation Standard - 2021</t>
  </si>
  <si>
    <t>Transportation Standard - 2022</t>
  </si>
  <si>
    <t>Total Transportation $ - 2021</t>
  </si>
  <si>
    <t>Total Transportation $ - 2022</t>
  </si>
  <si>
    <t>Total costs for individual and shared staffing - 2021</t>
  </si>
  <si>
    <t>Total costs for individual and shared staffing - 2022</t>
  </si>
  <si>
    <t>Total costs for remote shared staffing - 2021</t>
  </si>
  <si>
    <t>Total costs for remote shared staffing - 2022</t>
  </si>
  <si>
    <t>Total Remote Shared Staff Amount - 2021</t>
  </si>
  <si>
    <t>Total Remote Shared Staff Amount - 2022</t>
  </si>
  <si>
    <t>Total Benefit Percentage - 2021</t>
  </si>
  <si>
    <t>Total Benefit Percentage - 2022</t>
  </si>
  <si>
    <t>Transportation Standard Included - 2021</t>
  </si>
  <si>
    <t>Transportation Standard Included - 2022</t>
  </si>
  <si>
    <t>Total Program Support Annual Standard - 2021</t>
  </si>
  <si>
    <t>Total Program Related Expenses Percentage - 2021</t>
  </si>
  <si>
    <t>Total Program Related Expenses Percentage - 2022</t>
  </si>
  <si>
    <t>Daily Rate - 2021</t>
  </si>
  <si>
    <t>Daily Rate - 2022</t>
  </si>
  <si>
    <t>Final Unit Rate - 2021</t>
  </si>
  <si>
    <t>Final Unit Rate - 2022</t>
  </si>
  <si>
    <t>Direct Care Supervision - 2022 (est)</t>
  </si>
  <si>
    <t>RN - 2022 (est)</t>
  </si>
  <si>
    <t>LPN - 2022 (est)</t>
  </si>
  <si>
    <t>Standard vehicle - 2022 (est)</t>
  </si>
  <si>
    <t>Adapted vehicle with lift - 2022 (est)</t>
  </si>
  <si>
    <t>Total Program Support Annual Standard - 2022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</si>
</sst>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2"/>
      <name val="Arial"/>
      <family val="2"/>
    </font>
    <font>
      <sz val="10"/>
      <color indexed="9"/>
      <name val="Arial"/>
      <family val="2"/>
    </font>
    <font>
      <sz val="10"/>
      <color theme="0"/>
      <name val="Arial"/>
      <family val="2"/>
    </font>
    <font>
      <b/>
      <sz val="10"/>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1"/>
      <color rgb="FFFF0000"/>
      <name val="Arial"/>
      <family val="2"/>
    </font>
    <font>
      <b/>
      <sz val="10"/>
      <color indexed="8"/>
      <name val="Arial"/>
      <family val="2"/>
    </font>
    <font>
      <b/>
      <sz val="10"/>
      <color theme="1"/>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14" fillId="0" borderId="0" applyNumberFormat="0" applyFill="0" applyBorder="0" applyAlignment="0" applyProtection="0"/>
  </cellStyleXfs>
  <cellXfs count="212">
    <xf numFmtId="0" fontId="0" fillId="0" borderId="0" xfId="0"/>
    <xf numFmtId="0" fontId="3" fillId="2" borderId="0" xfId="0" applyFont="1" applyFill="1"/>
    <xf numFmtId="0" fontId="4" fillId="2" borderId="0" xfId="0" applyFont="1"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7" fillId="2" borderId="1" xfId="0" applyFont="1" applyFill="1" applyBorder="1"/>
    <xf numFmtId="44" fontId="7" fillId="2" borderId="2" xfId="2" applyFont="1" applyFill="1" applyBorder="1"/>
    <xf numFmtId="44" fontId="0" fillId="2" borderId="0" xfId="0" applyNumberFormat="1" applyFill="1"/>
    <xf numFmtId="10" fontId="7" fillId="2" borderId="0" xfId="3" applyNumberFormat="1" applyFont="1" applyFill="1" applyBorder="1" applyAlignment="1">
      <alignment vertical="top"/>
    </xf>
    <xf numFmtId="0" fontId="6" fillId="3" borderId="0" xfId="0" applyFont="1" applyFill="1"/>
    <xf numFmtId="164" fontId="7" fillId="0" borderId="0" xfId="3" applyNumberFormat="1" applyFont="1" applyFill="1" applyProtection="1"/>
    <xf numFmtId="44" fontId="8" fillId="3" borderId="0" xfId="0" applyNumberFormat="1" applyFont="1" applyFill="1"/>
    <xf numFmtId="0" fontId="7" fillId="3" borderId="2" xfId="0" applyFont="1" applyFill="1" applyBorder="1"/>
    <xf numFmtId="10" fontId="7" fillId="4" borderId="2" xfId="3" applyNumberFormat="1" applyFont="1" applyFill="1" applyBorder="1"/>
    <xf numFmtId="0" fontId="8" fillId="3" borderId="0" xfId="0" applyFont="1" applyFill="1"/>
    <xf numFmtId="44" fontId="8" fillId="4" borderId="0" xfId="2" applyFont="1" applyFill="1"/>
    <xf numFmtId="0" fontId="6" fillId="2" borderId="2" xfId="0" applyFont="1" applyFill="1" applyBorder="1"/>
    <xf numFmtId="44" fontId="0" fillId="2" borderId="0" xfId="2" applyFont="1" applyFill="1" applyBorder="1"/>
    <xf numFmtId="0" fontId="6" fillId="2" borderId="0" xfId="0" applyFont="1" applyFill="1" applyProtection="1">
      <protection hidden="1"/>
    </xf>
    <xf numFmtId="164" fontId="6" fillId="0" borderId="0" xfId="3" applyNumberFormat="1" applyFont="1" applyFill="1" applyBorder="1" applyAlignment="1" applyProtection="1">
      <alignment horizontal="right"/>
      <protection hidden="1"/>
    </xf>
    <xf numFmtId="0" fontId="4" fillId="2" borderId="0" xfId="0" applyFont="1" applyFill="1" applyProtection="1">
      <protection hidden="1"/>
    </xf>
    <xf numFmtId="0" fontId="0" fillId="2" borderId="0" xfId="0" applyFill="1" applyProtection="1">
      <protection hidden="1"/>
    </xf>
    <xf numFmtId="0" fontId="5" fillId="2" borderId="0" xfId="0" applyFont="1" applyFill="1" applyProtection="1">
      <protection hidden="1"/>
    </xf>
    <xf numFmtId="0" fontId="7" fillId="2" borderId="2" xfId="0" applyFont="1" applyFill="1" applyBorder="1" applyProtection="1">
      <protection hidden="1"/>
    </xf>
    <xf numFmtId="44" fontId="7" fillId="0" borderId="2" xfId="2" applyFont="1" applyFill="1" applyBorder="1" applyAlignment="1" applyProtection="1">
      <alignment horizontal="right"/>
      <protection hidden="1"/>
    </xf>
    <xf numFmtId="44" fontId="7" fillId="2" borderId="2" xfId="0" applyNumberFormat="1" applyFont="1" applyFill="1" applyBorder="1"/>
    <xf numFmtId="164" fontId="6" fillId="0" borderId="0" xfId="3" applyNumberFormat="1" applyFont="1" applyFill="1" applyBorder="1" applyAlignment="1" applyProtection="1">
      <alignment horizontal="right"/>
    </xf>
    <xf numFmtId="0" fontId="7" fillId="2" borderId="2" xfId="0" applyFont="1" applyFill="1" applyBorder="1"/>
    <xf numFmtId="44" fontId="7" fillId="0" borderId="2" xfId="2" applyFont="1" applyFill="1" applyBorder="1" applyAlignment="1" applyProtection="1">
      <alignment horizontal="right"/>
    </xf>
    <xf numFmtId="0" fontId="0" fillId="0" borderId="0" xfId="0" applyAlignment="1">
      <alignment horizontal="left"/>
    </xf>
    <xf numFmtId="0" fontId="7" fillId="5" borderId="1" xfId="0" applyFont="1" applyFill="1" applyBorder="1"/>
    <xf numFmtId="0" fontId="9" fillId="8" borderId="5" xfId="0" applyFont="1" applyFill="1" applyBorder="1" applyAlignment="1">
      <alignment vertical="center"/>
    </xf>
    <xf numFmtId="0" fontId="9" fillId="8" borderId="5" xfId="0" applyFont="1" applyFill="1" applyBorder="1" applyAlignment="1">
      <alignment horizontal="left" vertical="center"/>
    </xf>
    <xf numFmtId="0" fontId="10" fillId="7" borderId="5" xfId="0" applyFont="1" applyFill="1" applyBorder="1" applyAlignment="1">
      <alignment vertical="center"/>
    </xf>
    <xf numFmtId="0" fontId="10" fillId="7" borderId="5" xfId="0" quotePrefix="1" applyFont="1" applyFill="1" applyBorder="1" applyAlignment="1">
      <alignment horizontal="left" vertical="center"/>
    </xf>
    <xf numFmtId="0" fontId="10" fillId="0" borderId="5" xfId="0" applyFont="1" applyBorder="1" applyAlignment="1">
      <alignment vertical="center"/>
    </xf>
    <xf numFmtId="165" fontId="0" fillId="0" borderId="5" xfId="0" applyNumberFormat="1" applyBorder="1"/>
    <xf numFmtId="0" fontId="0" fillId="0" borderId="5" xfId="0" applyBorder="1" applyAlignment="1">
      <alignment vertical="top"/>
    </xf>
    <xf numFmtId="0" fontId="10" fillId="0" borderId="6" xfId="0" applyFont="1" applyBorder="1" applyAlignment="1">
      <alignment vertical="center"/>
    </xf>
    <xf numFmtId="0" fontId="0" fillId="0" borderId="6" xfId="0" applyBorder="1" applyAlignment="1">
      <alignment vertical="top"/>
    </xf>
    <xf numFmtId="165" fontId="0" fillId="0" borderId="6" xfId="0" applyNumberFormat="1" applyBorder="1"/>
    <xf numFmtId="0" fontId="0" fillId="7" borderId="2" xfId="0" applyFill="1" applyBorder="1"/>
    <xf numFmtId="165" fontId="0" fillId="7" borderId="2" xfId="0" applyNumberFormat="1" applyFill="1" applyBorder="1"/>
    <xf numFmtId="0" fontId="3" fillId="2" borderId="0" xfId="0" applyFont="1" applyFill="1" applyAlignment="1">
      <alignment horizontal="left"/>
    </xf>
    <xf numFmtId="0" fontId="6" fillId="2" borderId="0" xfId="0" applyFont="1" applyFill="1" applyAlignment="1">
      <alignment horizontal="left"/>
    </xf>
    <xf numFmtId="9" fontId="0" fillId="2" borderId="0" xfId="3" applyFont="1" applyFill="1"/>
    <xf numFmtId="166" fontId="0" fillId="5" borderId="2" xfId="2" applyNumberFormat="1" applyFont="1" applyFill="1" applyBorder="1" applyAlignment="1">
      <alignment horizontal="center" wrapText="1"/>
    </xf>
    <xf numFmtId="9" fontId="0" fillId="5" borderId="4" xfId="3" applyFont="1" applyFill="1" applyBorder="1" applyAlignment="1">
      <alignment horizontal="center" wrapText="1"/>
    </xf>
    <xf numFmtId="0" fontId="0" fillId="2" borderId="0" xfId="0" applyFill="1" applyAlignment="1">
      <alignment wrapText="1"/>
    </xf>
    <xf numFmtId="166" fontId="0" fillId="0" borderId="7" xfId="2" applyNumberFormat="1" applyFont="1" applyFill="1" applyBorder="1"/>
    <xf numFmtId="44" fontId="0" fillId="9" borderId="7" xfId="2" applyFont="1" applyFill="1" applyBorder="1" applyAlignment="1" applyProtection="1">
      <protection locked="0"/>
    </xf>
    <xf numFmtId="44" fontId="0" fillId="9" borderId="8" xfId="2" applyFont="1" applyFill="1" applyBorder="1" applyAlignment="1" applyProtection="1"/>
    <xf numFmtId="166" fontId="0" fillId="0" borderId="9" xfId="2" applyNumberFormat="1" applyFont="1" applyFill="1" applyBorder="1"/>
    <xf numFmtId="44" fontId="0" fillId="9" borderId="9" xfId="2" applyFont="1" applyFill="1" applyBorder="1" applyAlignment="1" applyProtection="1"/>
    <xf numFmtId="44" fontId="0" fillId="0" borderId="2" xfId="2" applyFont="1" applyFill="1" applyBorder="1"/>
    <xf numFmtId="44" fontId="6" fillId="0" borderId="2" xfId="2" applyFont="1" applyFill="1" applyBorder="1"/>
    <xf numFmtId="167" fontId="0" fillId="2" borderId="0" xfId="1" applyNumberFormat="1" applyFont="1" applyFill="1" applyProtection="1"/>
    <xf numFmtId="44" fontId="0" fillId="2" borderId="0" xfId="2" applyFont="1" applyFill="1" applyProtection="1"/>
    <xf numFmtId="0" fontId="6" fillId="2" borderId="0" xfId="4" applyFont="1" applyFill="1"/>
    <xf numFmtId="0" fontId="11" fillId="2" borderId="0" xfId="4" applyFont="1" applyFill="1"/>
    <xf numFmtId="44" fontId="7" fillId="0" borderId="2" xfId="2" applyFont="1" applyFill="1" applyBorder="1" applyAlignment="1" applyProtection="1">
      <alignment horizontal="right" vertical="top"/>
    </xf>
    <xf numFmtId="10" fontId="7" fillId="2" borderId="2" xfId="3" applyNumberFormat="1" applyFont="1" applyFill="1" applyBorder="1"/>
    <xf numFmtId="44" fontId="7" fillId="2" borderId="2" xfId="5" applyFont="1" applyFill="1" applyBorder="1"/>
    <xf numFmtId="0" fontId="7" fillId="7" borderId="0" xfId="0" applyFont="1" applyFill="1"/>
    <xf numFmtId="44" fontId="7" fillId="2" borderId="0" xfId="2" applyFont="1" applyFill="1" applyProtection="1"/>
    <xf numFmtId="167" fontId="7" fillId="2" borderId="0" xfId="1" applyNumberFormat="1" applyFont="1" applyFill="1" applyProtection="1"/>
    <xf numFmtId="0" fontId="2" fillId="0" borderId="0" xfId="0" applyFont="1" applyAlignment="1">
      <alignment horizontal="center" wrapText="1"/>
    </xf>
    <xf numFmtId="44" fontId="7" fillId="5" borderId="2" xfId="2" applyFont="1" applyFill="1" applyBorder="1" applyProtection="1"/>
    <xf numFmtId="167" fontId="7" fillId="5" borderId="2" xfId="1" applyNumberFormat="1" applyFont="1" applyFill="1" applyBorder="1" applyProtection="1"/>
    <xf numFmtId="0" fontId="1" fillId="0" borderId="0" xfId="0" applyFont="1" applyAlignment="1">
      <alignment horizontal="center" wrapText="1"/>
    </xf>
    <xf numFmtId="44" fontId="1" fillId="0" borderId="0" xfId="2" applyFont="1" applyAlignment="1">
      <alignment horizontal="center" wrapText="1"/>
    </xf>
    <xf numFmtId="39" fontId="7" fillId="6" borderId="2" xfId="1" applyNumberFormat="1" applyFont="1" applyFill="1" applyBorder="1" applyAlignment="1" applyProtection="1">
      <alignment horizontal="right" vertical="top"/>
      <protection locked="0"/>
    </xf>
    <xf numFmtId="0" fontId="0" fillId="0" borderId="0" xfId="0" applyAlignment="1">
      <alignment horizontal="center"/>
    </xf>
    <xf numFmtId="0" fontId="7" fillId="5" borderId="9" xfId="0" applyFont="1" applyFill="1" applyBorder="1" applyAlignment="1">
      <alignment wrapText="1"/>
    </xf>
    <xf numFmtId="0" fontId="0" fillId="7" borderId="0" xfId="0" applyFill="1"/>
    <xf numFmtId="44" fontId="0" fillId="0" borderId="2" xfId="0" applyNumberFormat="1" applyBorder="1"/>
    <xf numFmtId="0" fontId="0" fillId="5" borderId="11" xfId="0" applyFill="1" applyBorder="1"/>
    <xf numFmtId="0" fontId="7" fillId="5" borderId="7" xfId="0" applyFont="1" applyFill="1" applyBorder="1"/>
    <xf numFmtId="167" fontId="7" fillId="5" borderId="7" xfId="1" applyNumberFormat="1" applyFont="1" applyFill="1" applyBorder="1" applyAlignment="1" applyProtection="1">
      <alignment wrapText="1"/>
    </xf>
    <xf numFmtId="0" fontId="8" fillId="0" borderId="1" xfId="0" applyFont="1" applyBorder="1"/>
    <xf numFmtId="44" fontId="7" fillId="0" borderId="2" xfId="0" applyNumberFormat="1" applyFont="1" applyBorder="1"/>
    <xf numFmtId="39" fontId="7" fillId="6" borderId="3" xfId="1" applyNumberFormat="1" applyFont="1" applyFill="1" applyBorder="1" applyAlignment="1" applyProtection="1">
      <alignment horizontal="right" vertical="top"/>
      <protection locked="0"/>
    </xf>
    <xf numFmtId="0" fontId="7" fillId="10" borderId="12" xfId="0" applyFont="1" applyFill="1" applyBorder="1" applyAlignment="1">
      <alignment wrapText="1"/>
    </xf>
    <xf numFmtId="0" fontId="7" fillId="6" borderId="2" xfId="0" applyFont="1" applyFill="1" applyBorder="1" applyAlignment="1" applyProtection="1">
      <alignment horizontal="center"/>
      <protection locked="0"/>
    </xf>
    <xf numFmtId="44" fontId="0" fillId="7" borderId="0" xfId="0" applyNumberFormat="1" applyFill="1"/>
    <xf numFmtId="0" fontId="0" fillId="7" borderId="0" xfId="0" applyFill="1" applyAlignment="1" applyProtection="1">
      <alignment horizontal="center"/>
      <protection locked="0"/>
    </xf>
    <xf numFmtId="44" fontId="0" fillId="7" borderId="0" xfId="0" applyNumberFormat="1" applyFill="1" applyAlignment="1">
      <alignment horizontal="left"/>
    </xf>
    <xf numFmtId="0" fontId="7" fillId="5" borderId="9" xfId="0" applyFont="1" applyFill="1" applyBorder="1"/>
    <xf numFmtId="0" fontId="7" fillId="5" borderId="2" xfId="0" applyFont="1" applyFill="1" applyBorder="1"/>
    <xf numFmtId="44" fontId="7" fillId="7" borderId="0" xfId="0" applyNumberFormat="1" applyFont="1" applyFill="1"/>
    <xf numFmtId="44" fontId="0" fillId="7" borderId="0" xfId="0" applyNumberFormat="1" applyFill="1" applyAlignment="1">
      <alignment horizontal="center"/>
    </xf>
    <xf numFmtId="39" fontId="7" fillId="7" borderId="0" xfId="1" applyNumberFormat="1" applyFont="1" applyFill="1" applyBorder="1" applyAlignment="1" applyProtection="1">
      <alignment horizontal="right" vertical="top"/>
      <protection locked="0"/>
    </xf>
    <xf numFmtId="39" fontId="7" fillId="7" borderId="0" xfId="1" applyNumberFormat="1" applyFont="1" applyFill="1" applyBorder="1" applyAlignment="1" applyProtection="1">
      <alignment horizontal="right" vertical="top"/>
    </xf>
    <xf numFmtId="0" fontId="7" fillId="7" borderId="0" xfId="0" applyFont="1" applyFill="1" applyAlignment="1">
      <alignment horizontal="left"/>
    </xf>
    <xf numFmtId="0" fontId="0" fillId="7" borderId="0" xfId="0" applyFill="1" applyAlignment="1">
      <alignment horizontal="left"/>
    </xf>
    <xf numFmtId="44" fontId="7" fillId="7" borderId="0" xfId="2" applyFont="1" applyFill="1" applyBorder="1" applyAlignment="1" applyProtection="1">
      <alignment horizontal="right" vertical="top"/>
    </xf>
    <xf numFmtId="0" fontId="4" fillId="7" borderId="0" xfId="0" applyFont="1" applyFill="1"/>
    <xf numFmtId="0" fontId="0" fillId="5" borderId="2" xfId="0" applyFill="1" applyBorder="1"/>
    <xf numFmtId="0" fontId="7" fillId="5" borderId="3" xfId="0" applyFont="1" applyFill="1" applyBorder="1"/>
    <xf numFmtId="9" fontId="7" fillId="2" borderId="1" xfId="3" applyFont="1" applyFill="1" applyBorder="1" applyAlignment="1" applyProtection="1"/>
    <xf numFmtId="39" fontId="7" fillId="7" borderId="2" xfId="1" applyNumberFormat="1" applyFont="1" applyFill="1" applyBorder="1" applyAlignment="1" applyProtection="1">
      <alignment horizontal="right" vertical="top"/>
    </xf>
    <xf numFmtId="44" fontId="1" fillId="2" borderId="2" xfId="2" applyFill="1" applyBorder="1" applyProtection="1"/>
    <xf numFmtId="0" fontId="6" fillId="2" borderId="13" xfId="0" applyFont="1" applyFill="1" applyBorder="1"/>
    <xf numFmtId="167" fontId="7" fillId="7" borderId="0" xfId="1" applyNumberFormat="1" applyFont="1" applyFill="1" applyBorder="1" applyAlignment="1" applyProtection="1">
      <alignment horizontal="right" vertical="top"/>
    </xf>
    <xf numFmtId="44" fontId="7" fillId="5" borderId="2" xfId="2" applyFont="1" applyFill="1" applyBorder="1" applyAlignment="1" applyProtection="1">
      <alignment horizontal="center" wrapText="1"/>
    </xf>
    <xf numFmtId="167" fontId="7" fillId="5" borderId="2" xfId="1" applyNumberFormat="1" applyFont="1" applyFill="1" applyBorder="1" applyAlignment="1" applyProtection="1">
      <alignment horizontal="center" wrapText="1"/>
    </xf>
    <xf numFmtId="44" fontId="7" fillId="6" borderId="7" xfId="2" applyFont="1" applyFill="1" applyBorder="1" applyAlignment="1" applyProtection="1">
      <alignment vertical="top"/>
      <protection locked="0"/>
    </xf>
    <xf numFmtId="44" fontId="7" fillId="6" borderId="9" xfId="2" applyFont="1" applyFill="1" applyBorder="1" applyAlignment="1" applyProtection="1">
      <alignment vertical="top"/>
    </xf>
    <xf numFmtId="44" fontId="0" fillId="0" borderId="4" xfId="0" applyNumberFormat="1" applyBorder="1"/>
    <xf numFmtId="0" fontId="0" fillId="7" borderId="0" xfId="0" applyFill="1" applyAlignment="1">
      <alignment horizontal="center"/>
    </xf>
    <xf numFmtId="44" fontId="0" fillId="0" borderId="0" xfId="0" applyNumberFormat="1"/>
    <xf numFmtId="44" fontId="1" fillId="0" borderId="2" xfId="2" applyFill="1" applyBorder="1" applyProtection="1"/>
    <xf numFmtId="9" fontId="7" fillId="2" borderId="0" xfId="3" applyFont="1" applyFill="1" applyBorder="1" applyAlignment="1" applyProtection="1">
      <alignment horizontal="right"/>
    </xf>
    <xf numFmtId="9" fontId="1" fillId="2" borderId="0" xfId="3" applyFill="1" applyBorder="1" applyAlignment="1" applyProtection="1">
      <alignment horizontal="right"/>
    </xf>
    <xf numFmtId="0" fontId="0" fillId="2" borderId="0" xfId="0" applyFill="1" applyAlignment="1">
      <alignment horizontal="left"/>
    </xf>
    <xf numFmtId="167" fontId="7" fillId="2" borderId="0" xfId="1" applyNumberFormat="1" applyFont="1" applyFill="1" applyBorder="1" applyProtection="1"/>
    <xf numFmtId="44" fontId="6" fillId="7" borderId="2" xfId="0" applyNumberFormat="1" applyFont="1" applyFill="1" applyBorder="1"/>
    <xf numFmtId="44" fontId="6" fillId="0" borderId="2" xfId="0" applyNumberFormat="1" applyFont="1" applyBorder="1"/>
    <xf numFmtId="0" fontId="15" fillId="0" borderId="0" xfId="0" applyFont="1"/>
    <xf numFmtId="0" fontId="0" fillId="0" borderId="0" xfId="0" applyAlignment="1">
      <alignment wrapText="1"/>
    </xf>
    <xf numFmtId="0" fontId="14" fillId="0" borderId="0" xfId="6" applyAlignment="1">
      <alignment wrapText="1"/>
    </xf>
    <xf numFmtId="44" fontId="7" fillId="11" borderId="2" xfId="2" applyFont="1" applyFill="1" applyBorder="1" applyAlignment="1" applyProtection="1">
      <alignment horizontal="right" vertical="top"/>
    </xf>
    <xf numFmtId="44" fontId="0" fillId="11" borderId="8" xfId="2" applyFont="1" applyFill="1" applyBorder="1"/>
    <xf numFmtId="44" fontId="7" fillId="11" borderId="2" xfId="2" applyFont="1" applyFill="1" applyBorder="1" applyAlignment="1">
      <alignment vertical="top"/>
    </xf>
    <xf numFmtId="44" fontId="7" fillId="11" borderId="2" xfId="2" applyFont="1" applyFill="1" applyBorder="1" applyAlignment="1" applyProtection="1">
      <alignment horizontal="left"/>
    </xf>
    <xf numFmtId="44" fontId="7" fillId="0" borderId="2" xfId="2" applyFont="1" applyFill="1" applyBorder="1" applyAlignment="1" applyProtection="1">
      <alignment horizontal="left"/>
    </xf>
    <xf numFmtId="44" fontId="0" fillId="0" borderId="8" xfId="2" applyFont="1" applyFill="1" applyBorder="1"/>
    <xf numFmtId="44" fontId="7" fillId="0" borderId="2" xfId="2" applyFont="1" applyFill="1" applyBorder="1" applyAlignment="1">
      <alignment vertical="top"/>
    </xf>
    <xf numFmtId="44" fontId="5" fillId="2" borderId="0" xfId="0" applyNumberFormat="1" applyFont="1" applyFill="1"/>
    <xf numFmtId="10" fontId="7" fillId="2" borderId="0" xfId="3" applyNumberFormat="1" applyFont="1" applyFill="1"/>
    <xf numFmtId="44" fontId="7" fillId="11" borderId="2" xfId="5" applyFont="1" applyFill="1" applyBorder="1"/>
    <xf numFmtId="0" fontId="6" fillId="5" borderId="2" xfId="0" applyFont="1" applyFill="1" applyBorder="1" applyAlignment="1">
      <alignment horizontal="left"/>
    </xf>
    <xf numFmtId="0" fontId="7" fillId="11" borderId="2" xfId="0" applyFont="1" applyFill="1" applyBorder="1" applyAlignment="1">
      <alignment horizontal="center"/>
    </xf>
    <xf numFmtId="0" fontId="0" fillId="11" borderId="2" xfId="0" applyFill="1" applyBorder="1" applyAlignment="1">
      <alignment horizontal="center"/>
    </xf>
    <xf numFmtId="39" fontId="7" fillId="6" borderId="7" xfId="1" applyNumberFormat="1" applyFont="1" applyFill="1" applyBorder="1" applyAlignment="1" applyProtection="1">
      <alignment horizontal="right" vertical="top"/>
      <protection locked="0"/>
    </xf>
    <xf numFmtId="39" fontId="7" fillId="6" borderId="9" xfId="1" applyNumberFormat="1" applyFont="1" applyFill="1" applyBorder="1" applyAlignment="1" applyProtection="1">
      <alignment horizontal="right" vertical="top"/>
      <protection locked="0"/>
    </xf>
    <xf numFmtId="9" fontId="7" fillId="2" borderId="1" xfId="3" applyFont="1" applyFill="1" applyBorder="1" applyAlignment="1" applyProtection="1">
      <alignment horizontal="left"/>
    </xf>
    <xf numFmtId="9" fontId="1" fillId="2" borderId="3" xfId="3" applyFill="1" applyBorder="1" applyAlignment="1" applyProtection="1">
      <alignment horizontal="left"/>
    </xf>
    <xf numFmtId="9" fontId="1" fillId="2" borderId="4" xfId="3" applyFill="1" applyBorder="1" applyAlignment="1" applyProtection="1">
      <alignment horizontal="left"/>
    </xf>
    <xf numFmtId="10" fontId="1" fillId="0" borderId="7" xfId="3" applyNumberFormat="1" applyFill="1" applyBorder="1" applyAlignment="1" applyProtection="1">
      <alignment vertical="top"/>
    </xf>
    <xf numFmtId="10" fontId="1" fillId="0" borderId="9" xfId="3" applyNumberFormat="1" applyFill="1" applyBorder="1" applyAlignment="1" applyProtection="1">
      <alignment vertical="top"/>
    </xf>
    <xf numFmtId="9" fontId="7" fillId="2" borderId="1" xfId="3" applyFont="1" applyFill="1" applyBorder="1" applyAlignment="1" applyProtection="1">
      <alignment horizontal="right"/>
    </xf>
    <xf numFmtId="9" fontId="1" fillId="2" borderId="3" xfId="3" applyFill="1" applyBorder="1" applyAlignment="1" applyProtection="1">
      <alignment horizontal="right"/>
    </xf>
    <xf numFmtId="9" fontId="1" fillId="2" borderId="4" xfId="3" applyFill="1" applyBorder="1" applyAlignment="1" applyProtection="1">
      <alignment horizontal="right"/>
    </xf>
    <xf numFmtId="0" fontId="7" fillId="0" borderId="2" xfId="0" applyFont="1" applyFill="1" applyBorder="1" applyAlignment="1">
      <alignment horizontal="center"/>
    </xf>
    <xf numFmtId="0" fontId="0" fillId="0" borderId="2" xfId="0" applyFill="1" applyBorder="1" applyAlignment="1">
      <alignment horizontal="center"/>
    </xf>
    <xf numFmtId="0" fontId="0" fillId="5" borderId="2" xfId="0" applyFill="1" applyBorder="1" applyAlignment="1">
      <alignment horizontal="left"/>
    </xf>
    <xf numFmtId="44" fontId="0" fillId="0" borderId="2" xfId="2" applyFont="1" applyFill="1" applyBorder="1" applyAlignment="1" applyProtection="1">
      <alignment horizontal="center"/>
    </xf>
    <xf numFmtId="0" fontId="7" fillId="7" borderId="7" xfId="1" applyNumberFormat="1" applyFont="1" applyFill="1" applyBorder="1" applyAlignment="1" applyProtection="1">
      <alignment horizontal="right" vertical="top"/>
    </xf>
    <xf numFmtId="0" fontId="7" fillId="7" borderId="9" xfId="1" applyNumberFormat="1" applyFont="1" applyFill="1" applyBorder="1" applyAlignment="1" applyProtection="1">
      <alignment horizontal="right" vertical="top"/>
    </xf>
    <xf numFmtId="0" fontId="7" fillId="2" borderId="2" xfId="0" applyFont="1" applyFill="1" applyBorder="1" applyAlignment="1">
      <alignment horizontal="left"/>
    </xf>
    <xf numFmtId="0" fontId="0" fillId="2" borderId="2" xfId="0" applyFill="1" applyBorder="1" applyAlignment="1">
      <alignment horizontal="left"/>
    </xf>
    <xf numFmtId="0" fontId="7" fillId="2" borderId="1" xfId="0" applyFont="1" applyFill="1" applyBorder="1" applyAlignment="1">
      <alignment horizontal="left"/>
    </xf>
    <xf numFmtId="0" fontId="0" fillId="2" borderId="4" xfId="0" applyFill="1" applyBorder="1" applyAlignment="1">
      <alignment horizontal="left"/>
    </xf>
    <xf numFmtId="0" fontId="7" fillId="0" borderId="2" xfId="0" applyFont="1" applyBorder="1" applyAlignment="1">
      <alignment horizontal="left"/>
    </xf>
    <xf numFmtId="0" fontId="0" fillId="0" borderId="2" xfId="0" applyBorder="1" applyAlignment="1">
      <alignment horizontal="left"/>
    </xf>
    <xf numFmtId="44" fontId="7" fillId="0" borderId="2" xfId="0" applyNumberFormat="1" applyFont="1" applyBorder="1" applyAlignment="1">
      <alignment horizontal="left"/>
    </xf>
    <xf numFmtId="0" fontId="6" fillId="7" borderId="13" xfId="0" applyFont="1" applyFill="1" applyBorder="1" applyAlignment="1">
      <alignment horizontal="left"/>
    </xf>
    <xf numFmtId="0" fontId="6" fillId="7" borderId="0" xfId="0" applyFont="1" applyFill="1" applyAlignment="1">
      <alignment horizontal="left"/>
    </xf>
    <xf numFmtId="0" fontId="7" fillId="7" borderId="1" xfId="4" applyFill="1" applyBorder="1" applyAlignment="1">
      <alignment horizontal="left"/>
    </xf>
    <xf numFmtId="0" fontId="7" fillId="7" borderId="4" xfId="4" applyFill="1" applyBorder="1" applyAlignment="1">
      <alignment horizontal="left"/>
    </xf>
    <xf numFmtId="0" fontId="7" fillId="8" borderId="1" xfId="4" applyFill="1" applyBorder="1" applyAlignment="1">
      <alignment horizontal="left"/>
    </xf>
    <xf numFmtId="0" fontId="7" fillId="8" borderId="4" xfId="4" applyFill="1" applyBorder="1" applyAlignment="1">
      <alignment horizontal="left"/>
    </xf>
    <xf numFmtId="0" fontId="0" fillId="5" borderId="1" xfId="0" applyFill="1" applyBorder="1" applyAlignment="1">
      <alignment horizontal="left"/>
    </xf>
    <xf numFmtId="0" fontId="0" fillId="5" borderId="4" xfId="0" applyFill="1" applyBorder="1" applyAlignment="1">
      <alignment horizontal="left"/>
    </xf>
    <xf numFmtId="0" fontId="8" fillId="2" borderId="1" xfId="0" applyFont="1" applyFill="1" applyBorder="1" applyAlignment="1">
      <alignment horizontal="left"/>
    </xf>
    <xf numFmtId="0" fontId="8" fillId="2" borderId="4" xfId="0" applyFont="1" applyFill="1" applyBorder="1" applyAlignment="1">
      <alignment horizontal="left"/>
    </xf>
    <xf numFmtId="0" fontId="0" fillId="5" borderId="9" xfId="0" applyFill="1" applyBorder="1" applyAlignment="1">
      <alignment horizontal="center"/>
    </xf>
    <xf numFmtId="0" fontId="8" fillId="5" borderId="1" xfId="0" applyFont="1" applyFill="1" applyBorder="1" applyAlignment="1">
      <alignment horizontal="center" wrapText="1"/>
    </xf>
    <xf numFmtId="0" fontId="8" fillId="5" borderId="4" xfId="0" applyFont="1" applyFill="1" applyBorder="1" applyAlignment="1">
      <alignment horizontal="center" wrapText="1"/>
    </xf>
    <xf numFmtId="44" fontId="0" fillId="0" borderId="1" xfId="0" applyNumberFormat="1" applyBorder="1" applyAlignment="1">
      <alignment horizontal="left"/>
    </xf>
    <xf numFmtId="44" fontId="0" fillId="0" borderId="4" xfId="0" applyNumberFormat="1" applyBorder="1" applyAlignment="1">
      <alignment horizontal="left"/>
    </xf>
    <xf numFmtId="0" fontId="13" fillId="7" borderId="0" xfId="0" applyFont="1" applyFill="1" applyAlignment="1">
      <alignment horizontal="left"/>
    </xf>
    <xf numFmtId="0" fontId="7" fillId="10" borderId="1" xfId="0" applyFont="1" applyFill="1" applyBorder="1" applyAlignment="1">
      <alignment horizontal="center" wrapText="1"/>
    </xf>
    <xf numFmtId="0" fontId="7" fillId="10" borderId="4" xfId="0" applyFont="1" applyFill="1" applyBorder="1" applyAlignment="1">
      <alignment horizontal="center" wrapText="1"/>
    </xf>
    <xf numFmtId="0" fontId="0" fillId="9" borderId="1" xfId="0" applyFill="1" applyBorder="1" applyAlignment="1" applyProtection="1">
      <alignment horizontal="center" wrapText="1"/>
      <protection locked="0"/>
    </xf>
    <xf numFmtId="0" fontId="0" fillId="9" borderId="4" xfId="0" applyFill="1" applyBorder="1" applyAlignment="1" applyProtection="1">
      <alignment horizontal="center" wrapText="1"/>
      <protection locked="0"/>
    </xf>
    <xf numFmtId="44" fontId="0" fillId="7" borderId="1" xfId="0" applyNumberFormat="1" applyFill="1" applyBorder="1" applyAlignment="1">
      <alignment horizontal="left"/>
    </xf>
    <xf numFmtId="44" fontId="0" fillId="7" borderId="4" xfId="0" applyNumberFormat="1" applyFill="1" applyBorder="1" applyAlignment="1">
      <alignment horizontal="left"/>
    </xf>
    <xf numFmtId="0" fontId="0" fillId="9" borderId="11" xfId="0" applyFill="1" applyBorder="1" applyAlignment="1" applyProtection="1">
      <alignment horizontal="center" vertical="top"/>
      <protection locked="0"/>
    </xf>
    <xf numFmtId="0" fontId="0" fillId="9" borderId="14" xfId="0" applyFill="1" applyBorder="1" applyAlignment="1" applyProtection="1">
      <alignment horizontal="center" vertical="top"/>
      <protection locked="0"/>
    </xf>
    <xf numFmtId="0" fontId="0" fillId="9" borderId="12" xfId="0" applyFill="1" applyBorder="1" applyAlignment="1" applyProtection="1">
      <alignment horizontal="center" vertical="top"/>
      <protection locked="0"/>
    </xf>
    <xf numFmtId="0" fontId="0" fillId="9" borderId="15" xfId="0" applyFill="1" applyBorder="1" applyAlignment="1" applyProtection="1">
      <alignment horizontal="center" vertical="top"/>
      <protection locked="0"/>
    </xf>
    <xf numFmtId="0" fontId="7" fillId="5" borderId="9" xfId="0" applyFont="1" applyFill="1" applyBorder="1" applyAlignment="1">
      <alignment horizontal="center"/>
    </xf>
    <xf numFmtId="44" fontId="0" fillId="0" borderId="2" xfId="0" applyNumberFormat="1" applyBorder="1" applyAlignment="1">
      <alignment horizontal="center"/>
    </xf>
    <xf numFmtId="0" fontId="7" fillId="5" borderId="2" xfId="0" applyFont="1" applyFill="1" applyBorder="1" applyAlignment="1">
      <alignment horizontal="left"/>
    </xf>
    <xf numFmtId="0" fontId="7" fillId="5" borderId="2" xfId="0" applyFont="1" applyFill="1" applyBorder="1" applyAlignment="1">
      <alignment horizontal="center"/>
    </xf>
    <xf numFmtId="0" fontId="7" fillId="7" borderId="0" xfId="0" applyFont="1" applyFill="1" applyAlignment="1">
      <alignment horizontal="left" wrapText="1"/>
    </xf>
    <xf numFmtId="44" fontId="7" fillId="7" borderId="7" xfId="2" applyFont="1" applyFill="1" applyBorder="1" applyAlignment="1" applyProtection="1">
      <alignment horizontal="center" vertical="top"/>
    </xf>
    <xf numFmtId="44" fontId="7" fillId="7" borderId="9" xfId="2" applyFont="1" applyFill="1" applyBorder="1" applyAlignment="1" applyProtection="1">
      <alignment horizontal="center" vertical="top"/>
    </xf>
    <xf numFmtId="44" fontId="7" fillId="0" borderId="7" xfId="2" applyFont="1" applyFill="1" applyBorder="1" applyAlignment="1" applyProtection="1">
      <alignment horizontal="center" vertical="top"/>
    </xf>
    <xf numFmtId="44" fontId="7" fillId="0" borderId="9" xfId="2" applyFont="1" applyFill="1" applyBorder="1" applyAlignment="1" applyProtection="1">
      <alignment horizontal="center" vertical="top"/>
    </xf>
    <xf numFmtId="9" fontId="1" fillId="2" borderId="7" xfId="3" applyFill="1" applyBorder="1" applyAlignment="1" applyProtection="1">
      <alignment vertical="top"/>
    </xf>
    <xf numFmtId="9" fontId="1" fillId="2" borderId="9" xfId="3" applyFill="1" applyBorder="1" applyAlignment="1" applyProtection="1">
      <alignment vertical="top"/>
    </xf>
    <xf numFmtId="0" fontId="6" fillId="5" borderId="1" xfId="0" applyFont="1" applyFill="1" applyBorder="1" applyAlignment="1">
      <alignment horizontal="left"/>
    </xf>
    <xf numFmtId="0" fontId="6" fillId="5" borderId="4" xfId="0" applyFont="1" applyFill="1" applyBorder="1" applyAlignment="1">
      <alignment horizontal="left"/>
    </xf>
    <xf numFmtId="0" fontId="0" fillId="5" borderId="1" xfId="0" applyFill="1" applyBorder="1" applyAlignment="1">
      <alignment horizontal="left" wrapText="1"/>
    </xf>
    <xf numFmtId="0" fontId="0" fillId="5" borderId="4" xfId="0" applyFill="1" applyBorder="1" applyAlignment="1">
      <alignment horizontal="left" wrapText="1"/>
    </xf>
    <xf numFmtId="0" fontId="0" fillId="2" borderId="1" xfId="0" applyFill="1" applyBorder="1" applyAlignment="1">
      <alignment horizontal="left"/>
    </xf>
    <xf numFmtId="0" fontId="0" fillId="2" borderId="10" xfId="0" applyFill="1" applyBorder="1" applyAlignment="1">
      <alignment horizontal="left"/>
    </xf>
    <xf numFmtId="0" fontId="7" fillId="6" borderId="1"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7" borderId="1"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10" fontId="7" fillId="2" borderId="7" xfId="0" applyNumberFormat="1" applyFont="1" applyFill="1" applyBorder="1" applyAlignment="1">
      <alignment vertical="top"/>
    </xf>
    <xf numFmtId="10" fontId="7" fillId="2" borderId="9" xfId="0" applyNumberFormat="1" applyFont="1" applyFill="1" applyBorder="1" applyAlignment="1">
      <alignment vertical="top"/>
    </xf>
    <xf numFmtId="10" fontId="7" fillId="2" borderId="7" xfId="3" applyNumberFormat="1" applyFont="1" applyFill="1" applyBorder="1" applyAlignment="1">
      <alignment vertical="top"/>
    </xf>
    <xf numFmtId="10" fontId="7" fillId="2" borderId="9" xfId="3" applyNumberFormat="1" applyFont="1" applyFill="1" applyBorder="1" applyAlignment="1">
      <alignment vertical="top"/>
    </xf>
  </cellXfs>
  <cellStyles count="7">
    <cellStyle name="Comma" xfId="1" builtinId="3"/>
    <cellStyle name="Currency" xfId="2" builtinId="4"/>
    <cellStyle name="Currency 2" xfId="5" xr:uid="{E5EDC8D7-64D5-4310-9752-146FF7C99BBF}"/>
    <cellStyle name="Hyperlink" xfId="6" builtinId="8"/>
    <cellStyle name="Normal" xfId="0" builtinId="0"/>
    <cellStyle name="Normal 2" xfId="4" xr:uid="{EA2FE522-3E90-429F-9D25-4CC7C08DCD5B}"/>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3" name="Picture 2">
          <a:extLst>
            <a:ext uri="{FF2B5EF4-FFF2-40B4-BE49-F238E27FC236}">
              <a16:creationId xmlns:a16="http://schemas.microsoft.com/office/drawing/2014/main" id="{22394A94-36E3-4968-A87F-2855ABED8E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7B4FE-29AF-478D-A8E3-EBB23D129CB3}">
  <dimension ref="A1:A11"/>
  <sheetViews>
    <sheetView tabSelected="1" workbookViewId="0"/>
  </sheetViews>
  <sheetFormatPr defaultRowHeight="14.4" x14ac:dyDescent="0.3"/>
  <cols>
    <col min="1" max="1" width="76.5546875" customWidth="1"/>
  </cols>
  <sheetData>
    <row r="1" spans="1:1" x14ac:dyDescent="0.3">
      <c r="A1" s="120" t="s">
        <v>194</v>
      </c>
    </row>
    <row r="2" spans="1:1" ht="115.2" x14ac:dyDescent="0.3">
      <c r="A2" s="121" t="s">
        <v>197</v>
      </c>
    </row>
    <row r="3" spans="1:1" ht="43.2" x14ac:dyDescent="0.3">
      <c r="A3" s="122" t="s">
        <v>198</v>
      </c>
    </row>
    <row r="4" spans="1:1" ht="28.8" x14ac:dyDescent="0.3">
      <c r="A4" s="121" t="s">
        <v>199</v>
      </c>
    </row>
    <row r="5" spans="1:1" ht="28.8" x14ac:dyDescent="0.3">
      <c r="A5" s="121" t="s">
        <v>200</v>
      </c>
    </row>
    <row r="6" spans="1:1" x14ac:dyDescent="0.3">
      <c r="A6" s="122" t="s">
        <v>195</v>
      </c>
    </row>
    <row r="7" spans="1:1" ht="28.8" x14ac:dyDescent="0.3">
      <c r="A7" s="122" t="s">
        <v>196</v>
      </c>
    </row>
    <row r="11" spans="1:1" x14ac:dyDescent="0.3">
      <c r="A11" t="s">
        <v>201</v>
      </c>
    </row>
  </sheetData>
  <hyperlinks>
    <hyperlink ref="A6" r:id="rId1" display="kbence@arrm.org" xr:uid="{F361B0E3-9B71-4111-B5C4-B465C7D6A81E}"/>
    <hyperlink ref="A7" r:id="rId2" display="mailto:dsd.responsecenter@state.mn.us" xr:uid="{B0624102-C808-4533-BA3B-4ACE46C56358}"/>
    <hyperlink ref="A3" r:id="rId3" display="https://mn.gov/dhs/partners-and-providers/news-initiatives-reports-workgroups/long-term-services-and-supports/disability-waiver-rates-system/rate-setting-frameworks/" xr:uid="{124F994B-D9E5-4373-BF49-257F0F7BDA7B}"/>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FDD1B-4AE8-4864-9C21-D457CD00F4EF}">
  <dimension ref="A1:O87"/>
  <sheetViews>
    <sheetView workbookViewId="0"/>
  </sheetViews>
  <sheetFormatPr defaultRowHeight="14.4" x14ac:dyDescent="0.3"/>
  <cols>
    <col min="1" max="1" width="30.5546875" customWidth="1"/>
    <col min="2" max="2" width="10.5546875" customWidth="1"/>
    <col min="3" max="3" width="21.5546875" customWidth="1"/>
    <col min="4" max="4" width="18.5546875" customWidth="1"/>
    <col min="5" max="5" width="18.6640625" customWidth="1"/>
    <col min="6" max="6" width="15.109375" customWidth="1"/>
    <col min="7" max="7" width="12.21875" customWidth="1"/>
    <col min="9" max="10" width="0" hidden="1" customWidth="1"/>
  </cols>
  <sheetData>
    <row r="1" spans="1:15" ht="15.6" x14ac:dyDescent="0.3">
      <c r="A1" s="45" t="s">
        <v>1</v>
      </c>
      <c r="B1" s="45"/>
      <c r="C1" s="45"/>
      <c r="D1" s="45"/>
      <c r="E1" s="58"/>
      <c r="F1" s="59"/>
      <c r="G1" s="6"/>
      <c r="H1" s="4"/>
      <c r="I1" s="4"/>
      <c r="J1" s="4"/>
      <c r="K1" s="4"/>
      <c r="L1" s="4"/>
      <c r="M1" s="4"/>
      <c r="N1" s="4"/>
      <c r="O1" s="4"/>
    </row>
    <row r="2" spans="1:15" ht="15.6" x14ac:dyDescent="0.3">
      <c r="A2" s="45"/>
      <c r="B2" s="45"/>
      <c r="C2" s="45"/>
      <c r="D2" s="45"/>
      <c r="E2" s="58"/>
      <c r="F2" s="59"/>
      <c r="G2" s="6"/>
      <c r="H2" s="4"/>
      <c r="I2" s="4"/>
      <c r="J2" s="4"/>
      <c r="K2" s="4"/>
      <c r="L2" s="4"/>
      <c r="M2" s="4"/>
      <c r="N2" s="4"/>
      <c r="O2" s="4"/>
    </row>
    <row r="3" spans="1:15" x14ac:dyDescent="0.3">
      <c r="A3" s="60" t="s">
        <v>144</v>
      </c>
      <c r="B3" s="60"/>
      <c r="C3" s="60"/>
      <c r="D3" s="61"/>
      <c r="E3" s="58"/>
      <c r="F3" s="59"/>
      <c r="G3" s="6"/>
      <c r="H3" s="4"/>
      <c r="I3" s="4"/>
      <c r="J3" s="4"/>
      <c r="K3" s="4"/>
      <c r="L3" s="4"/>
      <c r="M3" s="4"/>
      <c r="N3" s="4"/>
      <c r="O3" s="4"/>
    </row>
    <row r="4" spans="1:15" x14ac:dyDescent="0.3">
      <c r="A4" s="161" t="s">
        <v>202</v>
      </c>
      <c r="B4" s="162"/>
      <c r="C4" s="62">
        <v>13.53</v>
      </c>
      <c r="D4" s="4"/>
      <c r="E4" s="58"/>
      <c r="F4" s="59"/>
      <c r="G4" s="6"/>
      <c r="H4" s="4"/>
      <c r="I4" s="4"/>
      <c r="J4" s="4"/>
      <c r="K4" s="4"/>
      <c r="L4" s="4"/>
      <c r="M4" s="4"/>
      <c r="N4" s="4"/>
      <c r="O4" s="4"/>
    </row>
    <row r="5" spans="1:15" x14ac:dyDescent="0.3">
      <c r="A5" s="161" t="s">
        <v>203</v>
      </c>
      <c r="B5" s="162"/>
      <c r="C5" s="123">
        <v>15.33</v>
      </c>
      <c r="D5" s="4"/>
      <c r="E5" s="58"/>
      <c r="F5" s="59"/>
      <c r="G5" s="6"/>
      <c r="H5" s="4"/>
      <c r="I5" s="4"/>
      <c r="J5" s="4"/>
      <c r="K5" s="4"/>
      <c r="L5" s="4"/>
      <c r="M5" s="4"/>
      <c r="N5" s="4"/>
      <c r="O5" s="4"/>
    </row>
    <row r="6" spans="1:15" x14ac:dyDescent="0.3">
      <c r="A6" s="161" t="s">
        <v>145</v>
      </c>
      <c r="B6" s="162"/>
      <c r="C6" s="63">
        <v>4.7E-2</v>
      </c>
      <c r="D6" s="58"/>
      <c r="E6" s="59"/>
      <c r="F6" s="6"/>
      <c r="G6" s="4"/>
      <c r="H6" s="4"/>
      <c r="I6" s="4"/>
      <c r="J6" s="4"/>
      <c r="K6" s="4"/>
      <c r="L6" s="4"/>
      <c r="M6" s="4"/>
      <c r="N6" s="4"/>
      <c r="O6" s="4"/>
    </row>
    <row r="7" spans="1:15" x14ac:dyDescent="0.3">
      <c r="A7" s="163" t="s">
        <v>204</v>
      </c>
      <c r="B7" s="164"/>
      <c r="C7" s="64">
        <f>ROUND(C4*C6+C4,2)</f>
        <v>14.17</v>
      </c>
      <c r="D7" s="58"/>
      <c r="E7" s="59"/>
      <c r="F7" s="6"/>
      <c r="G7" s="4"/>
      <c r="H7" s="4"/>
      <c r="I7" s="4"/>
      <c r="J7" s="4"/>
      <c r="K7" s="4"/>
      <c r="L7" s="4"/>
      <c r="M7" s="4"/>
      <c r="N7" s="4"/>
      <c r="O7" s="4"/>
    </row>
    <row r="8" spans="1:15" x14ac:dyDescent="0.3">
      <c r="A8" s="163" t="s">
        <v>205</v>
      </c>
      <c r="B8" s="164"/>
      <c r="C8" s="132">
        <f>ROUND(C5*C6+C5,2)</f>
        <v>16.05</v>
      </c>
      <c r="D8" s="58"/>
      <c r="E8" s="59"/>
      <c r="F8" s="6"/>
      <c r="G8" s="4"/>
      <c r="H8" s="4"/>
      <c r="I8" s="4"/>
      <c r="J8" s="4"/>
      <c r="K8" s="4"/>
      <c r="L8" s="4"/>
      <c r="M8" s="4"/>
      <c r="N8" s="4"/>
      <c r="O8" s="4"/>
    </row>
    <row r="9" spans="1:15" x14ac:dyDescent="0.3">
      <c r="A9" s="2"/>
      <c r="B9" s="2"/>
      <c r="C9" s="2"/>
      <c r="D9" s="2"/>
      <c r="E9" s="2"/>
      <c r="F9" s="2"/>
      <c r="G9" s="65"/>
      <c r="H9" s="4"/>
      <c r="I9" s="4"/>
      <c r="J9" s="4"/>
      <c r="K9" s="4"/>
      <c r="L9" s="4"/>
      <c r="M9" s="4"/>
      <c r="N9" s="4"/>
      <c r="O9" s="4"/>
    </row>
    <row r="10" spans="1:15" x14ac:dyDescent="0.3">
      <c r="A10" s="5" t="s">
        <v>146</v>
      </c>
      <c r="B10" s="5"/>
      <c r="C10" s="66"/>
      <c r="D10" s="2"/>
      <c r="E10" s="67"/>
      <c r="F10" s="67"/>
      <c r="G10" s="65"/>
      <c r="H10" s="4"/>
      <c r="I10" s="68"/>
      <c r="J10" s="68"/>
      <c r="K10" s="4"/>
      <c r="L10" s="4"/>
      <c r="M10" s="4"/>
      <c r="N10" s="4"/>
      <c r="O10" s="4"/>
    </row>
    <row r="11" spans="1:15" x14ac:dyDescent="0.3">
      <c r="A11" s="165" t="s">
        <v>147</v>
      </c>
      <c r="B11" s="166"/>
      <c r="C11" s="69" t="s">
        <v>148</v>
      </c>
      <c r="D11" s="70" t="s">
        <v>149</v>
      </c>
      <c r="E11" s="69" t="s">
        <v>150</v>
      </c>
      <c r="F11" s="2"/>
      <c r="G11" s="65"/>
      <c r="H11" s="4"/>
      <c r="I11" s="71">
        <v>0</v>
      </c>
      <c r="J11" s="72">
        <v>0</v>
      </c>
      <c r="K11" s="4"/>
      <c r="L11" s="4"/>
      <c r="M11" s="4"/>
      <c r="N11" s="4"/>
      <c r="O11" s="4"/>
    </row>
    <row r="12" spans="1:15" x14ac:dyDescent="0.3">
      <c r="A12" s="167" t="s">
        <v>206</v>
      </c>
      <c r="B12" s="168"/>
      <c r="C12" s="62">
        <f>$C$7</f>
        <v>14.17</v>
      </c>
      <c r="D12" s="136">
        <v>0</v>
      </c>
      <c r="E12" s="62">
        <f>D12*C12</f>
        <v>0</v>
      </c>
      <c r="F12" s="2"/>
      <c r="G12" s="65"/>
      <c r="H12" s="4"/>
      <c r="I12" s="74">
        <v>1</v>
      </c>
      <c r="J12" s="72">
        <v>4.09</v>
      </c>
      <c r="K12" s="4"/>
      <c r="L12" s="4"/>
      <c r="M12" s="4"/>
      <c r="N12" s="4"/>
      <c r="O12" s="4"/>
    </row>
    <row r="13" spans="1:15" x14ac:dyDescent="0.3">
      <c r="A13" s="167" t="s">
        <v>207</v>
      </c>
      <c r="B13" s="168"/>
      <c r="C13" s="62">
        <f>$C$8</f>
        <v>16.05</v>
      </c>
      <c r="D13" s="137"/>
      <c r="E13" s="62">
        <f>D12*C13</f>
        <v>0</v>
      </c>
      <c r="F13" s="2"/>
      <c r="G13" s="65"/>
      <c r="H13" s="4"/>
      <c r="I13" s="74">
        <v>1</v>
      </c>
      <c r="J13" s="72">
        <v>4.09</v>
      </c>
      <c r="K13" s="4"/>
      <c r="L13" s="4"/>
      <c r="M13" s="4"/>
      <c r="N13" s="4"/>
      <c r="O13" s="4"/>
    </row>
    <row r="14" spans="1:15" x14ac:dyDescent="0.3">
      <c r="A14" s="2"/>
      <c r="B14" s="2"/>
      <c r="C14" s="2"/>
      <c r="D14" s="2"/>
      <c r="E14" s="2"/>
      <c r="F14" s="2"/>
      <c r="G14" s="65"/>
      <c r="H14" s="4"/>
      <c r="I14" s="74">
        <v>2</v>
      </c>
      <c r="J14" s="72">
        <v>2.0499999999999998</v>
      </c>
      <c r="K14" s="4"/>
      <c r="L14" s="4"/>
      <c r="M14" s="4"/>
      <c r="N14" s="4"/>
      <c r="O14" s="4"/>
    </row>
    <row r="15" spans="1:15" x14ac:dyDescent="0.3">
      <c r="A15" s="159" t="s">
        <v>151</v>
      </c>
      <c r="B15" s="159"/>
      <c r="C15" s="159"/>
      <c r="D15" s="159"/>
      <c r="E15" s="159"/>
      <c r="F15" s="4"/>
      <c r="G15" s="6"/>
      <c r="H15" s="4"/>
      <c r="I15" s="74">
        <v>3</v>
      </c>
      <c r="J15" s="72">
        <v>1.36</v>
      </c>
      <c r="K15" s="4"/>
      <c r="L15" s="4"/>
      <c r="M15" s="4"/>
      <c r="N15" s="4"/>
      <c r="O15" s="4"/>
    </row>
    <row r="16" spans="1:15" ht="27" x14ac:dyDescent="0.3">
      <c r="A16" s="75" t="s">
        <v>152</v>
      </c>
      <c r="B16" s="169" t="s">
        <v>153</v>
      </c>
      <c r="C16" s="169"/>
      <c r="D16" s="170" t="s">
        <v>154</v>
      </c>
      <c r="E16" s="171"/>
      <c r="F16" s="76"/>
      <c r="G16" s="65"/>
      <c r="H16" s="4"/>
      <c r="I16" s="74">
        <v>4</v>
      </c>
      <c r="J16" s="72">
        <v>1.02</v>
      </c>
      <c r="K16" s="4"/>
      <c r="L16" s="4"/>
      <c r="M16" s="4"/>
      <c r="N16" s="4"/>
      <c r="O16" s="4"/>
    </row>
    <row r="17" spans="1:15" x14ac:dyDescent="0.3">
      <c r="A17" s="77">
        <f>E12</f>
        <v>0</v>
      </c>
      <c r="B17" s="181">
        <v>1</v>
      </c>
      <c r="C17" s="182"/>
      <c r="D17" s="172">
        <f>A17/B17</f>
        <v>0</v>
      </c>
      <c r="E17" s="173"/>
      <c r="F17" s="76"/>
      <c r="G17" s="65"/>
      <c r="H17" s="4"/>
      <c r="I17" s="74">
        <v>5</v>
      </c>
      <c r="J17" s="72">
        <v>0.82</v>
      </c>
      <c r="K17" s="4"/>
      <c r="L17" s="4"/>
      <c r="M17" s="4"/>
      <c r="N17" s="4"/>
      <c r="O17" s="4"/>
    </row>
    <row r="18" spans="1:15" x14ac:dyDescent="0.3">
      <c r="A18" s="77">
        <f>E13</f>
        <v>0</v>
      </c>
      <c r="B18" s="183"/>
      <c r="C18" s="184"/>
      <c r="D18" s="172">
        <f>A18/B17</f>
        <v>0</v>
      </c>
      <c r="E18" s="173"/>
      <c r="F18" s="76"/>
      <c r="G18" s="65"/>
      <c r="H18" s="4"/>
      <c r="I18" s="74">
        <v>5</v>
      </c>
      <c r="J18" s="72">
        <v>0.82</v>
      </c>
      <c r="K18" s="4"/>
      <c r="L18" s="4"/>
      <c r="M18" s="4"/>
      <c r="N18" s="4"/>
      <c r="O18" s="4"/>
    </row>
    <row r="19" spans="1:15" x14ac:dyDescent="0.3">
      <c r="A19" s="2"/>
      <c r="B19" s="2"/>
      <c r="C19" s="2"/>
      <c r="D19" s="2"/>
      <c r="E19" s="2"/>
      <c r="F19" s="2"/>
      <c r="G19" s="65"/>
      <c r="H19" s="4"/>
      <c r="I19" s="74">
        <v>6</v>
      </c>
      <c r="J19" s="72">
        <v>0.68</v>
      </c>
      <c r="K19" s="4"/>
      <c r="L19" s="4"/>
      <c r="M19" s="4"/>
      <c r="N19" s="4"/>
      <c r="O19" s="4"/>
    </row>
    <row r="20" spans="1:15" x14ac:dyDescent="0.3">
      <c r="A20" s="5" t="s">
        <v>155</v>
      </c>
      <c r="B20" s="5"/>
      <c r="C20" s="66"/>
      <c r="D20" s="2"/>
      <c r="E20" s="67"/>
      <c r="F20" s="67"/>
      <c r="G20" s="65"/>
      <c r="H20" s="4"/>
      <c r="I20" s="4"/>
      <c r="J20" s="4"/>
      <c r="K20" s="4"/>
      <c r="L20" s="4"/>
      <c r="M20" s="4"/>
      <c r="N20" s="4"/>
      <c r="O20" s="4"/>
    </row>
    <row r="21" spans="1:15" ht="27" x14ac:dyDescent="0.3">
      <c r="A21" s="78" t="s">
        <v>147</v>
      </c>
      <c r="B21" s="79" t="s">
        <v>156</v>
      </c>
      <c r="C21" s="80" t="s">
        <v>157</v>
      </c>
      <c r="D21" s="170" t="s">
        <v>158</v>
      </c>
      <c r="E21" s="171"/>
      <c r="F21" s="2"/>
      <c r="G21" s="65"/>
      <c r="H21" s="4"/>
      <c r="I21" s="4"/>
      <c r="J21" s="4"/>
      <c r="K21" s="4"/>
      <c r="L21" s="4"/>
      <c r="M21" s="4"/>
      <c r="N21" s="4"/>
      <c r="O21" s="4"/>
    </row>
    <row r="22" spans="1:15" x14ac:dyDescent="0.3">
      <c r="A22" s="81" t="s">
        <v>159</v>
      </c>
      <c r="B22" s="82">
        <v>10.08</v>
      </c>
      <c r="C22" s="83">
        <v>0</v>
      </c>
      <c r="D22" s="172">
        <f>(B22*C22)/B17</f>
        <v>0</v>
      </c>
      <c r="E22" s="173"/>
      <c r="F22" s="2"/>
      <c r="G22" s="65"/>
      <c r="H22" s="4"/>
      <c r="I22" s="4"/>
      <c r="J22" s="4"/>
      <c r="K22" s="4"/>
      <c r="L22" s="4"/>
      <c r="M22" s="4"/>
      <c r="N22" s="4"/>
      <c r="O22" s="4"/>
    </row>
    <row r="23" spans="1:15" x14ac:dyDescent="0.3">
      <c r="A23" s="2"/>
      <c r="B23" s="2"/>
      <c r="C23" s="2"/>
      <c r="D23" s="2"/>
      <c r="E23" s="2"/>
      <c r="F23" s="2"/>
      <c r="G23" s="65"/>
      <c r="H23" s="4"/>
      <c r="I23" s="4"/>
      <c r="J23" s="4"/>
      <c r="K23" s="4"/>
      <c r="L23" s="4"/>
      <c r="M23" s="4"/>
      <c r="N23" s="4"/>
      <c r="O23" s="4"/>
    </row>
    <row r="24" spans="1:15" x14ac:dyDescent="0.3">
      <c r="A24" s="174" t="s">
        <v>160</v>
      </c>
      <c r="B24" s="174"/>
      <c r="C24" s="174"/>
      <c r="D24" s="174"/>
      <c r="E24" s="174"/>
      <c r="F24" s="174"/>
      <c r="G24" s="174"/>
      <c r="H24" s="76"/>
      <c r="I24" s="6" t="s">
        <v>161</v>
      </c>
      <c r="J24" s="4"/>
      <c r="K24" s="76"/>
      <c r="L24" s="76"/>
      <c r="M24" s="76"/>
      <c r="N24" s="76"/>
      <c r="O24" s="76"/>
    </row>
    <row r="25" spans="1:15" x14ac:dyDescent="0.3">
      <c r="A25" s="84" t="s">
        <v>162</v>
      </c>
      <c r="B25" s="175" t="s">
        <v>163</v>
      </c>
      <c r="C25" s="176"/>
      <c r="D25" s="175" t="s">
        <v>164</v>
      </c>
      <c r="E25" s="176"/>
      <c r="F25" s="76"/>
      <c r="G25" s="65"/>
      <c r="H25" s="76"/>
      <c r="I25" s="65" t="s">
        <v>165</v>
      </c>
      <c r="J25" s="76"/>
      <c r="K25" s="76"/>
      <c r="L25" s="76"/>
      <c r="M25" s="76"/>
      <c r="N25" s="76"/>
      <c r="O25" s="76"/>
    </row>
    <row r="26" spans="1:15" x14ac:dyDescent="0.3">
      <c r="A26" s="85" t="s">
        <v>165</v>
      </c>
      <c r="B26" s="177">
        <v>1</v>
      </c>
      <c r="C26" s="178"/>
      <c r="D26" s="179">
        <f>IF(A26="YES",(C22*(VLOOKUP(B26,I12:J19,2,FALSE))),0)</f>
        <v>0</v>
      </c>
      <c r="E26" s="180"/>
      <c r="F26" s="76"/>
      <c r="G26" s="65"/>
      <c r="H26" s="76"/>
      <c r="I26" s="76"/>
      <c r="J26" s="76"/>
      <c r="K26" s="76"/>
      <c r="L26" s="76"/>
      <c r="M26" s="76"/>
      <c r="N26" s="76"/>
      <c r="O26" s="76"/>
    </row>
    <row r="27" spans="1:15" x14ac:dyDescent="0.3">
      <c r="A27" s="86"/>
      <c r="B27" s="87"/>
      <c r="C27" s="87"/>
      <c r="D27" s="88"/>
      <c r="E27" s="88"/>
      <c r="F27" s="76"/>
      <c r="G27" s="65"/>
      <c r="H27" s="76"/>
      <c r="I27" s="76"/>
      <c r="J27" s="76"/>
      <c r="K27" s="76"/>
      <c r="L27" s="76"/>
      <c r="M27" s="76"/>
      <c r="N27" s="76"/>
      <c r="O27" s="76"/>
    </row>
    <row r="28" spans="1:15" x14ac:dyDescent="0.3">
      <c r="A28" s="159" t="s">
        <v>166</v>
      </c>
      <c r="B28" s="159"/>
      <c r="C28" s="159"/>
      <c r="D28" s="159"/>
      <c r="E28" s="2"/>
      <c r="F28" s="4"/>
      <c r="G28" s="6"/>
      <c r="H28" s="4"/>
      <c r="I28" s="76"/>
      <c r="J28" s="76"/>
      <c r="K28" s="4"/>
      <c r="L28" s="4"/>
      <c r="M28" s="4"/>
      <c r="N28" s="4"/>
      <c r="O28" s="4"/>
    </row>
    <row r="29" spans="1:15" x14ac:dyDescent="0.3">
      <c r="A29" s="89" t="s">
        <v>147</v>
      </c>
      <c r="B29" s="185" t="s">
        <v>148</v>
      </c>
      <c r="C29" s="169"/>
      <c r="D29" s="90" t="s">
        <v>149</v>
      </c>
      <c r="E29" s="90" t="s">
        <v>150</v>
      </c>
      <c r="F29" s="76"/>
      <c r="G29" s="6"/>
      <c r="H29" s="4"/>
      <c r="I29" s="4"/>
      <c r="J29" s="4"/>
      <c r="K29" s="4"/>
      <c r="L29" s="4"/>
      <c r="M29" s="4"/>
      <c r="N29" s="4"/>
      <c r="O29" s="4"/>
    </row>
    <row r="30" spans="1:15" x14ac:dyDescent="0.3">
      <c r="A30" s="82" t="s">
        <v>208</v>
      </c>
      <c r="B30" s="186">
        <f>$C$7</f>
        <v>14.17</v>
      </c>
      <c r="C30" s="186"/>
      <c r="D30" s="136">
        <v>0</v>
      </c>
      <c r="E30" s="77">
        <f>B30*D30</f>
        <v>0</v>
      </c>
      <c r="F30" s="76"/>
      <c r="G30" s="6"/>
      <c r="H30" s="4"/>
      <c r="I30" s="4"/>
      <c r="J30" s="4"/>
      <c r="K30" s="4"/>
      <c r="L30" s="4"/>
      <c r="M30" s="4"/>
      <c r="N30" s="4"/>
      <c r="O30" s="4"/>
    </row>
    <row r="31" spans="1:15" x14ac:dyDescent="0.3">
      <c r="A31" s="82" t="s">
        <v>209</v>
      </c>
      <c r="B31" s="186">
        <f>$C$8</f>
        <v>16.05</v>
      </c>
      <c r="C31" s="186"/>
      <c r="D31" s="137"/>
      <c r="E31" s="77">
        <f>B31*D30</f>
        <v>0</v>
      </c>
      <c r="F31" s="76"/>
      <c r="G31" s="6"/>
      <c r="H31" s="4"/>
      <c r="I31" s="4"/>
      <c r="J31" s="4"/>
      <c r="K31" s="4"/>
      <c r="L31" s="4"/>
      <c r="M31" s="4"/>
      <c r="N31" s="4"/>
      <c r="O31" s="4"/>
    </row>
    <row r="32" spans="1:15" x14ac:dyDescent="0.3">
      <c r="A32" s="91"/>
      <c r="B32" s="92"/>
      <c r="C32" s="92"/>
      <c r="D32" s="93"/>
      <c r="E32" s="86"/>
      <c r="F32" s="76"/>
      <c r="G32" s="6"/>
      <c r="H32" s="4"/>
      <c r="I32" s="4"/>
      <c r="J32" s="4"/>
      <c r="K32" s="4"/>
      <c r="L32" s="4"/>
      <c r="M32" s="4"/>
      <c r="N32" s="4"/>
      <c r="O32" s="4"/>
    </row>
    <row r="33" spans="1:15" x14ac:dyDescent="0.3">
      <c r="A33" s="159" t="s">
        <v>167</v>
      </c>
      <c r="B33" s="159"/>
      <c r="C33" s="159"/>
      <c r="D33" s="159"/>
      <c r="E33" s="2"/>
      <c r="F33" s="76"/>
      <c r="G33" s="6"/>
      <c r="H33" s="4"/>
      <c r="I33" s="4"/>
      <c r="J33" s="4"/>
      <c r="K33" s="4"/>
      <c r="L33" s="4"/>
      <c r="M33" s="4"/>
      <c r="N33" s="4"/>
      <c r="O33" s="4"/>
    </row>
    <row r="34" spans="1:15" x14ac:dyDescent="0.3">
      <c r="A34" s="187" t="s">
        <v>168</v>
      </c>
      <c r="B34" s="187"/>
      <c r="C34" s="90" t="s">
        <v>153</v>
      </c>
      <c r="D34" s="188" t="s">
        <v>169</v>
      </c>
      <c r="E34" s="188"/>
      <c r="F34" s="2"/>
      <c r="G34" s="6"/>
      <c r="H34" s="4"/>
      <c r="I34" s="4"/>
      <c r="J34" s="4"/>
      <c r="K34" s="4"/>
      <c r="L34" s="4"/>
      <c r="M34" s="4"/>
      <c r="N34" s="4"/>
      <c r="O34" s="4"/>
    </row>
    <row r="35" spans="1:15" x14ac:dyDescent="0.3">
      <c r="A35" s="158">
        <f>E30</f>
        <v>0</v>
      </c>
      <c r="B35" s="158"/>
      <c r="C35" s="150">
        <f>B17</f>
        <v>1</v>
      </c>
      <c r="D35" s="149">
        <f>A35/C35</f>
        <v>0</v>
      </c>
      <c r="E35" s="149"/>
      <c r="F35" s="4"/>
      <c r="G35" s="6"/>
      <c r="H35" s="4"/>
      <c r="I35" s="4"/>
      <c r="J35" s="4"/>
      <c r="K35" s="4"/>
      <c r="L35" s="4"/>
      <c r="M35" s="4"/>
      <c r="N35" s="4"/>
      <c r="O35" s="4"/>
    </row>
    <row r="36" spans="1:15" x14ac:dyDescent="0.3">
      <c r="A36" s="158">
        <f>E31</f>
        <v>0</v>
      </c>
      <c r="B36" s="158"/>
      <c r="C36" s="151"/>
      <c r="D36" s="149">
        <f>A36/C35</f>
        <v>0</v>
      </c>
      <c r="E36" s="149"/>
      <c r="F36" s="4"/>
      <c r="G36" s="6"/>
      <c r="H36" s="4"/>
      <c r="I36" s="4"/>
      <c r="J36" s="4"/>
      <c r="K36" s="4"/>
      <c r="L36" s="4"/>
      <c r="M36" s="4"/>
      <c r="N36" s="4"/>
      <c r="O36" s="4"/>
    </row>
    <row r="37" spans="1:15" x14ac:dyDescent="0.3">
      <c r="A37" s="91"/>
      <c r="B37" s="92"/>
      <c r="C37" s="92"/>
      <c r="D37" s="94"/>
      <c r="E37" s="86"/>
      <c r="F37" s="76"/>
      <c r="G37" s="6"/>
      <c r="H37" s="4"/>
      <c r="I37" s="4"/>
      <c r="J37" s="4"/>
      <c r="K37" s="4"/>
      <c r="L37" s="4"/>
      <c r="M37" s="4"/>
      <c r="N37" s="4"/>
      <c r="O37" s="4"/>
    </row>
    <row r="38" spans="1:15" x14ac:dyDescent="0.3">
      <c r="A38" s="159" t="s">
        <v>170</v>
      </c>
      <c r="B38" s="159"/>
      <c r="C38" s="159"/>
      <c r="D38" s="159"/>
      <c r="E38" s="2"/>
      <c r="F38" s="67"/>
      <c r="G38" s="6"/>
      <c r="H38" s="4"/>
      <c r="I38" s="4"/>
      <c r="J38" s="4"/>
      <c r="K38" s="4"/>
      <c r="L38" s="4"/>
      <c r="M38" s="4"/>
      <c r="N38" s="4"/>
      <c r="O38" s="4"/>
    </row>
    <row r="39" spans="1:15" x14ac:dyDescent="0.3">
      <c r="A39" s="148" t="s">
        <v>147</v>
      </c>
      <c r="B39" s="148"/>
      <c r="C39" s="69" t="s">
        <v>148</v>
      </c>
      <c r="D39" s="70" t="s">
        <v>149</v>
      </c>
      <c r="E39" s="69" t="s">
        <v>150</v>
      </c>
      <c r="F39" s="2"/>
      <c r="G39" s="5"/>
      <c r="H39" s="4"/>
      <c r="I39" s="4"/>
      <c r="J39" s="4"/>
      <c r="K39" s="4"/>
      <c r="L39" s="4"/>
      <c r="M39" s="4"/>
      <c r="N39" s="4"/>
      <c r="O39" s="4"/>
    </row>
    <row r="40" spans="1:15" x14ac:dyDescent="0.3">
      <c r="A40" s="152" t="s">
        <v>211</v>
      </c>
      <c r="B40" s="153"/>
      <c r="C40" s="62">
        <f>$C$7</f>
        <v>14.17</v>
      </c>
      <c r="D40" s="136">
        <v>0</v>
      </c>
      <c r="E40" s="62">
        <f>D40*C40</f>
        <v>0</v>
      </c>
      <c r="F40" s="2"/>
      <c r="G40" s="6"/>
      <c r="H40" s="4"/>
      <c r="I40" s="4"/>
      <c r="J40" s="4"/>
      <c r="K40" s="4"/>
      <c r="L40" s="4"/>
      <c r="M40" s="4"/>
      <c r="N40" s="4"/>
      <c r="O40" s="4"/>
    </row>
    <row r="41" spans="1:15" x14ac:dyDescent="0.3">
      <c r="A41" s="152" t="s">
        <v>210</v>
      </c>
      <c r="B41" s="153"/>
      <c r="C41" s="62">
        <f>$C$8</f>
        <v>16.05</v>
      </c>
      <c r="D41" s="137"/>
      <c r="E41" s="62">
        <f>D40*C41</f>
        <v>0</v>
      </c>
      <c r="F41" s="2"/>
      <c r="G41" s="6"/>
      <c r="H41" s="4"/>
      <c r="I41" s="4"/>
      <c r="J41" s="4"/>
      <c r="K41" s="4"/>
      <c r="L41" s="4"/>
      <c r="M41" s="4"/>
      <c r="N41" s="4"/>
      <c r="O41" s="4"/>
    </row>
    <row r="42" spans="1:15" x14ac:dyDescent="0.3">
      <c r="A42" s="95"/>
      <c r="B42" s="96"/>
      <c r="C42" s="97"/>
      <c r="D42" s="93"/>
      <c r="E42" s="97"/>
      <c r="F42" s="2"/>
      <c r="G42" s="6"/>
      <c r="H42" s="4"/>
      <c r="I42" s="4"/>
      <c r="J42" s="4"/>
      <c r="K42" s="4"/>
      <c r="L42" s="4"/>
      <c r="M42" s="4"/>
      <c r="N42" s="4"/>
      <c r="O42" s="4"/>
    </row>
    <row r="43" spans="1:15" x14ac:dyDescent="0.3">
      <c r="A43" s="160" t="s">
        <v>171</v>
      </c>
      <c r="B43" s="160"/>
      <c r="C43" s="160"/>
      <c r="D43" s="160"/>
      <c r="E43" s="2"/>
      <c r="F43" s="2"/>
      <c r="G43" s="5"/>
      <c r="H43" s="4"/>
      <c r="I43" s="4"/>
      <c r="J43" s="4"/>
      <c r="K43" s="4"/>
      <c r="L43" s="4"/>
      <c r="M43" s="4"/>
      <c r="N43" s="4"/>
      <c r="O43" s="4"/>
    </row>
    <row r="44" spans="1:15" x14ac:dyDescent="0.3">
      <c r="A44" s="148" t="s">
        <v>147</v>
      </c>
      <c r="B44" s="148"/>
      <c r="C44" s="69" t="s">
        <v>156</v>
      </c>
      <c r="D44" s="70" t="s">
        <v>149</v>
      </c>
      <c r="E44" s="69" t="s">
        <v>150</v>
      </c>
      <c r="F44" s="2"/>
      <c r="G44" s="6"/>
      <c r="H44" s="4"/>
      <c r="I44" s="4"/>
      <c r="J44" s="4"/>
      <c r="K44" s="4"/>
      <c r="L44" s="4"/>
      <c r="M44" s="4"/>
      <c r="N44" s="4"/>
      <c r="O44" s="4"/>
    </row>
    <row r="45" spans="1:15" x14ac:dyDescent="0.3">
      <c r="A45" s="156" t="s">
        <v>172</v>
      </c>
      <c r="B45" s="157"/>
      <c r="C45" s="62">
        <v>10.08</v>
      </c>
      <c r="D45" s="73">
        <v>0</v>
      </c>
      <c r="E45" s="62">
        <f>D45*C45</f>
        <v>0</v>
      </c>
      <c r="F45" s="2"/>
      <c r="G45" s="6"/>
      <c r="H45" s="4"/>
      <c r="I45" s="4"/>
      <c r="J45" s="4"/>
      <c r="K45" s="4"/>
      <c r="L45" s="4"/>
      <c r="M45" s="4"/>
      <c r="N45" s="4"/>
      <c r="O45" s="4"/>
    </row>
    <row r="46" spans="1:15" x14ac:dyDescent="0.3">
      <c r="A46" s="2"/>
      <c r="B46" s="2"/>
      <c r="C46" s="2"/>
      <c r="D46" s="2"/>
      <c r="E46" s="2"/>
      <c r="F46" s="2"/>
      <c r="G46" s="6"/>
      <c r="H46" s="4"/>
      <c r="I46" s="4"/>
      <c r="J46" s="4"/>
      <c r="K46" s="4"/>
      <c r="L46" s="4"/>
      <c r="M46" s="4"/>
      <c r="N46" s="4"/>
      <c r="O46" s="4"/>
    </row>
    <row r="47" spans="1:15" x14ac:dyDescent="0.3">
      <c r="A47" s="159" t="s">
        <v>173</v>
      </c>
      <c r="B47" s="159"/>
      <c r="C47" s="159"/>
      <c r="D47" s="159"/>
      <c r="E47" s="2"/>
      <c r="F47" s="2"/>
      <c r="G47" s="6"/>
      <c r="H47" s="4"/>
      <c r="I47" s="4"/>
      <c r="J47" s="4"/>
      <c r="K47" s="4"/>
      <c r="L47" s="4"/>
      <c r="M47" s="4"/>
      <c r="N47" s="4"/>
      <c r="O47" s="4"/>
    </row>
    <row r="48" spans="1:15" x14ac:dyDescent="0.3">
      <c r="A48" s="165" t="s">
        <v>147</v>
      </c>
      <c r="B48" s="166"/>
      <c r="C48" s="69" t="s">
        <v>148</v>
      </c>
      <c r="D48" s="70" t="s">
        <v>149</v>
      </c>
      <c r="E48" s="69" t="s">
        <v>150</v>
      </c>
      <c r="F48" s="2"/>
      <c r="G48" s="6"/>
      <c r="H48" s="4"/>
      <c r="I48" s="4"/>
      <c r="J48" s="4"/>
      <c r="K48" s="4"/>
      <c r="L48" s="4"/>
      <c r="M48" s="4"/>
      <c r="N48" s="4"/>
      <c r="O48" s="4"/>
    </row>
    <row r="49" spans="1:15" x14ac:dyDescent="0.3">
      <c r="A49" s="154" t="s">
        <v>212</v>
      </c>
      <c r="B49" s="155"/>
      <c r="C49" s="62">
        <f>$C$7</f>
        <v>14.17</v>
      </c>
      <c r="D49" s="136">
        <v>0</v>
      </c>
      <c r="E49" s="62">
        <f>C49*D49</f>
        <v>0</v>
      </c>
      <c r="F49" s="98"/>
      <c r="G49" s="189"/>
      <c r="H49" s="4"/>
      <c r="I49" s="4"/>
      <c r="J49" s="4"/>
      <c r="K49" s="76"/>
      <c r="L49" s="76"/>
      <c r="M49" s="76"/>
      <c r="N49" s="76"/>
      <c r="O49" s="76"/>
    </row>
    <row r="50" spans="1:15" x14ac:dyDescent="0.3">
      <c r="A50" s="154" t="s">
        <v>213</v>
      </c>
      <c r="B50" s="155"/>
      <c r="C50" s="62">
        <f>$C$8</f>
        <v>16.05</v>
      </c>
      <c r="D50" s="137"/>
      <c r="E50" s="62">
        <f>C50*D49</f>
        <v>0</v>
      </c>
      <c r="F50" s="98"/>
      <c r="G50" s="189"/>
      <c r="H50" s="4"/>
      <c r="I50" s="4"/>
      <c r="J50" s="4"/>
      <c r="K50" s="76"/>
      <c r="L50" s="76"/>
      <c r="M50" s="76"/>
      <c r="N50" s="76"/>
      <c r="O50" s="76"/>
    </row>
    <row r="51" spans="1:15" x14ac:dyDescent="0.3">
      <c r="A51" s="2"/>
      <c r="B51" s="2"/>
      <c r="C51" s="2"/>
      <c r="D51" s="2"/>
      <c r="E51" s="2"/>
      <c r="F51" s="98"/>
      <c r="G51" s="189"/>
      <c r="H51" s="4"/>
      <c r="I51" s="65"/>
      <c r="J51" s="76"/>
      <c r="K51" s="76"/>
      <c r="L51" s="76"/>
      <c r="M51" s="76"/>
      <c r="N51" s="76"/>
      <c r="O51" s="76"/>
    </row>
    <row r="52" spans="1:15" x14ac:dyDescent="0.3">
      <c r="A52" s="5" t="s">
        <v>174</v>
      </c>
      <c r="B52" s="2"/>
      <c r="C52" s="2"/>
      <c r="D52" s="2"/>
      <c r="E52" s="2"/>
      <c r="F52" s="98"/>
      <c r="G52" s="189"/>
      <c r="H52" s="4"/>
      <c r="I52" s="76"/>
      <c r="J52" s="76"/>
      <c r="K52" s="4"/>
      <c r="L52" s="4"/>
      <c r="M52" s="4"/>
      <c r="N52" s="4"/>
      <c r="O52" s="4"/>
    </row>
    <row r="53" spans="1:15" x14ac:dyDescent="0.3">
      <c r="A53" s="32" t="s">
        <v>175</v>
      </c>
      <c r="B53" s="99" t="s">
        <v>156</v>
      </c>
      <c r="C53" s="99" t="s">
        <v>176</v>
      </c>
      <c r="D53" s="100" t="s">
        <v>149</v>
      </c>
      <c r="E53" s="90" t="s">
        <v>177</v>
      </c>
      <c r="F53" s="98"/>
      <c r="G53" s="189"/>
      <c r="H53" s="4"/>
      <c r="I53" s="4"/>
      <c r="J53" s="4"/>
      <c r="K53" s="4"/>
      <c r="L53" s="4"/>
      <c r="M53" s="4"/>
      <c r="N53" s="4"/>
      <c r="O53" s="4"/>
    </row>
    <row r="54" spans="1:15" x14ac:dyDescent="0.3">
      <c r="A54" s="101" t="s">
        <v>214</v>
      </c>
      <c r="B54" s="127">
        <v>22.81</v>
      </c>
      <c r="C54" s="194">
        <v>0.11</v>
      </c>
      <c r="D54" s="102">
        <f>((D12/B17)+(C22/B17)+(D30/C35)+D40+D45+D49)*C54</f>
        <v>0</v>
      </c>
      <c r="E54" s="103">
        <f>D54*B54</f>
        <v>0</v>
      </c>
      <c r="F54" s="2"/>
      <c r="G54" s="6"/>
      <c r="H54" s="4"/>
      <c r="I54" s="4"/>
      <c r="J54" s="4"/>
      <c r="K54" s="4"/>
      <c r="L54" s="4"/>
      <c r="M54" s="4"/>
      <c r="N54" s="4"/>
      <c r="O54" s="4"/>
    </row>
    <row r="55" spans="1:15" x14ac:dyDescent="0.3">
      <c r="A55" s="101" t="s">
        <v>248</v>
      </c>
      <c r="B55" s="126">
        <v>22.92</v>
      </c>
      <c r="C55" s="195"/>
      <c r="D55" s="102">
        <f>((D12/B17)+(C22/B17)+(D31/C35)+D41+D45+D50)*C54</f>
        <v>0</v>
      </c>
      <c r="E55" s="103">
        <f>D55*B55</f>
        <v>0</v>
      </c>
      <c r="F55" s="2"/>
      <c r="G55" s="6"/>
      <c r="H55" s="4"/>
      <c r="I55" s="4"/>
      <c r="J55" s="4"/>
      <c r="K55" s="4"/>
      <c r="L55" s="4"/>
      <c r="M55" s="4"/>
      <c r="N55" s="4"/>
      <c r="O55" s="4"/>
    </row>
    <row r="56" spans="1:15" x14ac:dyDescent="0.3">
      <c r="A56" s="2"/>
      <c r="B56" s="2"/>
      <c r="C56" s="2"/>
      <c r="D56" s="2"/>
      <c r="E56" s="2"/>
      <c r="F56" s="2"/>
      <c r="G56" s="65"/>
      <c r="H56" s="76"/>
      <c r="I56" s="4"/>
      <c r="J56" s="4"/>
      <c r="K56" s="4"/>
      <c r="L56" s="4"/>
      <c r="M56" s="4"/>
      <c r="N56" s="4"/>
      <c r="O56" s="4"/>
    </row>
    <row r="57" spans="1:15" x14ac:dyDescent="0.3">
      <c r="A57" s="104" t="s">
        <v>178</v>
      </c>
      <c r="B57" s="104"/>
      <c r="C57" s="104"/>
      <c r="D57" s="104"/>
      <c r="E57" s="105"/>
      <c r="F57" s="2"/>
      <c r="G57" s="65"/>
      <c r="H57" s="76"/>
      <c r="I57" s="4"/>
      <c r="J57" s="4"/>
      <c r="K57" s="4"/>
      <c r="L57" s="4"/>
      <c r="M57" s="4"/>
      <c r="N57" s="4"/>
      <c r="O57" s="4"/>
    </row>
    <row r="58" spans="1:15" ht="40.200000000000003" x14ac:dyDescent="0.3">
      <c r="A58" s="106" t="s">
        <v>179</v>
      </c>
      <c r="B58" s="69" t="s">
        <v>180</v>
      </c>
      <c r="C58" s="107" t="s">
        <v>181</v>
      </c>
      <c r="D58" s="107" t="s">
        <v>182</v>
      </c>
      <c r="E58" s="107" t="s">
        <v>183</v>
      </c>
      <c r="F58" s="2"/>
      <c r="G58" s="65"/>
      <c r="H58" s="76"/>
      <c r="I58" s="4"/>
      <c r="J58" s="4"/>
      <c r="K58" s="4"/>
      <c r="L58" s="4"/>
      <c r="M58" s="4"/>
      <c r="N58" s="4"/>
      <c r="O58" s="4"/>
    </row>
    <row r="59" spans="1:15" x14ac:dyDescent="0.3">
      <c r="A59" s="29" t="s">
        <v>184</v>
      </c>
      <c r="B59" s="30">
        <v>0</v>
      </c>
      <c r="C59" s="108">
        <v>0</v>
      </c>
      <c r="D59" s="190">
        <f>IF(C59&gt;0,D40+D45+((D12/B17)+(C22/B17)),0)</f>
        <v>0</v>
      </c>
      <c r="E59" s="192">
        <f>D59*C59</f>
        <v>0</v>
      </c>
      <c r="F59" s="4"/>
      <c r="G59" s="6"/>
      <c r="H59" s="4"/>
      <c r="I59" s="4"/>
      <c r="J59" s="4"/>
      <c r="K59" s="4"/>
      <c r="L59" s="4"/>
      <c r="M59" s="4"/>
      <c r="N59" s="4"/>
      <c r="O59" s="4"/>
    </row>
    <row r="60" spans="1:15" x14ac:dyDescent="0.3">
      <c r="A60" s="29" t="s">
        <v>185</v>
      </c>
      <c r="B60" s="30">
        <v>2.5</v>
      </c>
      <c r="C60" s="109"/>
      <c r="D60" s="191"/>
      <c r="E60" s="193"/>
      <c r="F60" s="76"/>
      <c r="G60" s="6"/>
      <c r="H60" s="4"/>
      <c r="I60" s="4"/>
      <c r="J60" s="4"/>
      <c r="K60" s="4"/>
      <c r="L60" s="4"/>
      <c r="M60" s="4"/>
      <c r="N60" s="4"/>
      <c r="O60" s="4"/>
    </row>
    <row r="61" spans="1:15" x14ac:dyDescent="0.3">
      <c r="A61" s="2"/>
      <c r="B61" s="2"/>
      <c r="C61" s="2"/>
      <c r="D61" s="2"/>
      <c r="E61" s="2"/>
      <c r="F61" s="76"/>
      <c r="G61" s="6"/>
      <c r="H61" s="4"/>
      <c r="I61" s="4"/>
      <c r="J61" s="4"/>
      <c r="K61" s="4"/>
      <c r="L61" s="4"/>
      <c r="M61" s="4"/>
      <c r="N61" s="4"/>
      <c r="O61" s="4"/>
    </row>
    <row r="62" spans="1:15" x14ac:dyDescent="0.3">
      <c r="A62" s="159" t="s">
        <v>186</v>
      </c>
      <c r="B62" s="159"/>
      <c r="C62" s="159"/>
      <c r="D62" s="159"/>
      <c r="E62" s="2"/>
      <c r="F62" s="76"/>
      <c r="G62" s="6"/>
      <c r="H62" s="4"/>
      <c r="I62" s="4"/>
      <c r="J62" s="4"/>
      <c r="K62" s="4"/>
      <c r="L62" s="4"/>
      <c r="M62" s="4"/>
      <c r="N62" s="4"/>
      <c r="O62" s="4"/>
    </row>
    <row r="63" spans="1:15" x14ac:dyDescent="0.3">
      <c r="A63" s="89" t="s">
        <v>147</v>
      </c>
      <c r="B63" s="185" t="s">
        <v>156</v>
      </c>
      <c r="C63" s="169"/>
      <c r="D63" s="90" t="s">
        <v>149</v>
      </c>
      <c r="E63" s="90" t="s">
        <v>150</v>
      </c>
      <c r="F63" s="4"/>
      <c r="G63" s="6"/>
      <c r="H63" s="4"/>
      <c r="I63" s="4"/>
      <c r="J63" s="4"/>
      <c r="K63" s="4"/>
      <c r="L63" s="4"/>
      <c r="M63" s="4"/>
      <c r="N63" s="4"/>
      <c r="O63" s="4"/>
    </row>
    <row r="64" spans="1:15" x14ac:dyDescent="0.3">
      <c r="A64" s="82" t="s">
        <v>215</v>
      </c>
      <c r="B64" s="147">
        <v>37.409999999999997</v>
      </c>
      <c r="C64" s="147"/>
      <c r="D64" s="136">
        <v>0</v>
      </c>
      <c r="E64" s="110">
        <f>B64*D64</f>
        <v>0</v>
      </c>
      <c r="F64" s="76"/>
      <c r="G64" s="6"/>
      <c r="H64" s="4"/>
      <c r="I64" s="4"/>
      <c r="J64" s="4"/>
      <c r="K64" s="4"/>
      <c r="L64" s="4"/>
      <c r="M64" s="4"/>
      <c r="N64" s="4"/>
      <c r="O64" s="4"/>
    </row>
    <row r="65" spans="1:15" x14ac:dyDescent="0.3">
      <c r="A65" s="82" t="s">
        <v>249</v>
      </c>
      <c r="B65" s="135">
        <v>37.47</v>
      </c>
      <c r="C65" s="135"/>
      <c r="D65" s="137"/>
      <c r="E65" s="110">
        <f>B65*D64</f>
        <v>0</v>
      </c>
      <c r="F65" s="76"/>
      <c r="G65" s="6"/>
      <c r="H65" s="4"/>
      <c r="I65" s="4"/>
      <c r="J65" s="4"/>
      <c r="K65" s="4"/>
      <c r="L65" s="4"/>
      <c r="M65" s="4"/>
      <c r="N65" s="4"/>
      <c r="O65" s="4"/>
    </row>
    <row r="66" spans="1:15" x14ac:dyDescent="0.3">
      <c r="A66" s="91"/>
      <c r="B66" s="111"/>
      <c r="C66" s="111"/>
      <c r="D66" s="105"/>
      <c r="E66" s="112"/>
      <c r="F66" s="76"/>
      <c r="G66" s="6"/>
      <c r="H66" s="4"/>
      <c r="I66" s="4"/>
      <c r="J66" s="4"/>
      <c r="K66" s="4"/>
      <c r="L66" s="4"/>
      <c r="M66" s="4"/>
      <c r="N66" s="4"/>
      <c r="O66" s="4"/>
    </row>
    <row r="67" spans="1:15" x14ac:dyDescent="0.3">
      <c r="A67" s="159" t="s">
        <v>187</v>
      </c>
      <c r="B67" s="159"/>
      <c r="C67" s="159"/>
      <c r="D67" s="159"/>
      <c r="E67" s="2"/>
      <c r="F67" s="76"/>
      <c r="G67" s="6"/>
      <c r="H67" s="4"/>
      <c r="I67" s="4"/>
      <c r="J67" s="4"/>
      <c r="K67" s="4"/>
      <c r="L67" s="4"/>
      <c r="M67" s="4"/>
      <c r="N67" s="4"/>
      <c r="O67" s="4"/>
    </row>
    <row r="68" spans="1:15" x14ac:dyDescent="0.3">
      <c r="A68" s="89" t="s">
        <v>147</v>
      </c>
      <c r="B68" s="185" t="s">
        <v>156</v>
      </c>
      <c r="C68" s="169"/>
      <c r="D68" s="90" t="s">
        <v>149</v>
      </c>
      <c r="E68" s="90" t="s">
        <v>150</v>
      </c>
      <c r="F68" s="4"/>
      <c r="G68" s="6"/>
      <c r="H68" s="4"/>
      <c r="I68" s="4"/>
      <c r="J68" s="4"/>
      <c r="K68" s="4"/>
      <c r="L68" s="4"/>
      <c r="M68" s="4"/>
      <c r="N68" s="4"/>
      <c r="O68" s="4"/>
    </row>
    <row r="69" spans="1:15" x14ac:dyDescent="0.3">
      <c r="A69" s="82" t="s">
        <v>216</v>
      </c>
      <c r="B69" s="146">
        <v>20.51</v>
      </c>
      <c r="C69" s="147"/>
      <c r="D69" s="136">
        <v>0</v>
      </c>
      <c r="E69" s="110">
        <f>B69*D69</f>
        <v>0</v>
      </c>
      <c r="F69" s="59"/>
      <c r="G69" s="6"/>
      <c r="H69" s="4"/>
      <c r="I69" s="4"/>
      <c r="J69" s="4"/>
      <c r="K69" s="4"/>
      <c r="L69" s="4"/>
      <c r="M69" s="4"/>
      <c r="N69" s="4"/>
      <c r="O69" s="4"/>
    </row>
    <row r="70" spans="1:15" x14ac:dyDescent="0.3">
      <c r="A70" s="82" t="s">
        <v>250</v>
      </c>
      <c r="B70" s="134">
        <v>22.54</v>
      </c>
      <c r="C70" s="135"/>
      <c r="D70" s="137"/>
      <c r="E70" s="110">
        <f>B70*D69</f>
        <v>0</v>
      </c>
      <c r="F70" s="59"/>
      <c r="G70" s="6"/>
      <c r="H70" s="4"/>
      <c r="I70" s="4"/>
      <c r="J70" s="4"/>
      <c r="K70" s="4"/>
      <c r="L70" s="4"/>
      <c r="M70" s="4"/>
      <c r="N70" s="4"/>
      <c r="O70" s="4"/>
    </row>
    <row r="71" spans="1:15" x14ac:dyDescent="0.3">
      <c r="A71" s="91"/>
      <c r="B71" s="111"/>
      <c r="C71" s="111"/>
      <c r="D71" s="105"/>
      <c r="E71" s="112"/>
      <c r="F71" s="59"/>
      <c r="G71" s="6"/>
      <c r="H71" s="4"/>
      <c r="I71" s="4"/>
      <c r="J71" s="4"/>
      <c r="K71" s="4"/>
      <c r="L71" s="4"/>
      <c r="M71" s="4"/>
      <c r="N71" s="4"/>
      <c r="O71" s="4"/>
    </row>
    <row r="72" spans="1:15" x14ac:dyDescent="0.3">
      <c r="A72" s="5" t="s">
        <v>188</v>
      </c>
      <c r="B72" s="5"/>
      <c r="C72" s="5"/>
      <c r="D72" s="5"/>
      <c r="E72" s="4"/>
      <c r="F72" s="59"/>
      <c r="G72" s="6"/>
      <c r="H72" s="4"/>
      <c r="I72" s="4"/>
      <c r="J72" s="4"/>
      <c r="K72" s="4"/>
      <c r="L72" s="4"/>
      <c r="M72" s="4"/>
      <c r="N72" s="4"/>
      <c r="O72" s="4"/>
    </row>
    <row r="73" spans="1:15" x14ac:dyDescent="0.3">
      <c r="A73" s="148" t="s">
        <v>189</v>
      </c>
      <c r="B73" s="148"/>
      <c r="C73" s="148"/>
      <c r="D73" s="148"/>
      <c r="E73" s="148"/>
      <c r="F73" s="99" t="s">
        <v>190</v>
      </c>
      <c r="G73" s="6"/>
      <c r="H73" s="4"/>
      <c r="I73" s="4"/>
      <c r="J73" s="4"/>
      <c r="K73" s="4"/>
      <c r="L73" s="4"/>
      <c r="M73" s="4"/>
      <c r="N73" s="4"/>
      <c r="O73" s="4"/>
    </row>
    <row r="74" spans="1:15" x14ac:dyDescent="0.3">
      <c r="A74" s="138" t="s">
        <v>217</v>
      </c>
      <c r="B74" s="139"/>
      <c r="C74" s="139"/>
      <c r="D74" s="140"/>
      <c r="E74" s="141">
        <v>8.7099999999999997E-2</v>
      </c>
      <c r="F74" s="113">
        <f>E74*(D17+D22+D26+E40+E45+E54+E59+E64+E69)</f>
        <v>0</v>
      </c>
      <c r="G74" s="6"/>
      <c r="H74" s="4"/>
      <c r="I74" s="4"/>
      <c r="J74" s="4"/>
      <c r="K74" s="4"/>
      <c r="L74" s="4"/>
      <c r="M74" s="4"/>
      <c r="N74" s="4"/>
      <c r="O74" s="4"/>
    </row>
    <row r="75" spans="1:15" x14ac:dyDescent="0.3">
      <c r="A75" s="138" t="s">
        <v>218</v>
      </c>
      <c r="B75" s="139"/>
      <c r="C75" s="139"/>
      <c r="D75" s="140"/>
      <c r="E75" s="142"/>
      <c r="F75" s="113">
        <f>E74*(D18+D22+D26+E41+E45+E55+E59+E65+E70)</f>
        <v>0</v>
      </c>
      <c r="G75" s="6"/>
      <c r="H75" s="4"/>
      <c r="I75" s="4"/>
      <c r="J75" s="4"/>
      <c r="K75" s="4"/>
      <c r="L75" s="4"/>
      <c r="M75" s="4"/>
      <c r="N75" s="4"/>
      <c r="O75" s="4"/>
    </row>
    <row r="76" spans="1:15" x14ac:dyDescent="0.3">
      <c r="A76" s="143" t="s">
        <v>219</v>
      </c>
      <c r="B76" s="144"/>
      <c r="C76" s="144"/>
      <c r="D76" s="144"/>
      <c r="E76" s="145"/>
      <c r="F76" s="113">
        <f>SUM(F74:F74)</f>
        <v>0</v>
      </c>
      <c r="G76" s="6"/>
      <c r="H76" s="4"/>
      <c r="I76" s="4"/>
      <c r="J76" s="4"/>
      <c r="K76" s="4"/>
      <c r="L76" s="4"/>
      <c r="M76" s="4"/>
      <c r="N76" s="4"/>
      <c r="O76" s="4"/>
    </row>
    <row r="77" spans="1:15" x14ac:dyDescent="0.3">
      <c r="A77" s="143" t="s">
        <v>220</v>
      </c>
      <c r="B77" s="144"/>
      <c r="C77" s="144"/>
      <c r="D77" s="144"/>
      <c r="E77" s="145"/>
      <c r="F77" s="113">
        <f>SUM(F75:F75)</f>
        <v>0</v>
      </c>
      <c r="G77" s="6"/>
      <c r="H77" s="4"/>
      <c r="I77" s="4"/>
      <c r="J77" s="4"/>
      <c r="K77" s="4"/>
      <c r="L77" s="4"/>
      <c r="M77" s="4"/>
      <c r="N77" s="4"/>
      <c r="O77" s="4"/>
    </row>
    <row r="78" spans="1:15" x14ac:dyDescent="0.3">
      <c r="A78" s="114"/>
      <c r="B78" s="115"/>
      <c r="C78" s="115"/>
      <c r="D78" s="115"/>
      <c r="E78" s="115"/>
      <c r="F78" s="2"/>
      <c r="G78" s="6"/>
      <c r="H78" s="4"/>
      <c r="I78" s="4"/>
      <c r="J78" s="4"/>
      <c r="K78" s="4"/>
      <c r="L78" s="4"/>
      <c r="M78" s="4"/>
      <c r="N78" s="4"/>
      <c r="O78" s="4"/>
    </row>
    <row r="79" spans="1:15" x14ac:dyDescent="0.3">
      <c r="A79" s="46" t="s">
        <v>191</v>
      </c>
      <c r="B79" s="46"/>
      <c r="C79" s="2"/>
      <c r="D79" s="116"/>
      <c r="E79" s="116"/>
      <c r="F79" s="2"/>
      <c r="G79" s="6"/>
      <c r="H79" s="4"/>
      <c r="I79" s="4"/>
      <c r="J79" s="4"/>
      <c r="K79" s="4"/>
      <c r="L79" s="4"/>
      <c r="M79" s="4"/>
      <c r="N79" s="4"/>
      <c r="O79" s="4"/>
    </row>
    <row r="80" spans="1:15" x14ac:dyDescent="0.3">
      <c r="A80" s="5" t="s">
        <v>192</v>
      </c>
      <c r="B80" s="4"/>
      <c r="C80" s="4"/>
      <c r="D80" s="2"/>
      <c r="E80" s="116"/>
      <c r="F80" s="117"/>
      <c r="G80" s="6"/>
      <c r="H80" s="4"/>
      <c r="I80" s="4"/>
      <c r="J80" s="4"/>
      <c r="K80" s="4"/>
      <c r="L80" s="4"/>
      <c r="M80" s="4"/>
      <c r="N80" s="4"/>
      <c r="O80" s="4"/>
    </row>
    <row r="81" spans="1:15" x14ac:dyDescent="0.3">
      <c r="A81" s="133" t="s">
        <v>222</v>
      </c>
      <c r="B81" s="133"/>
      <c r="C81" s="118">
        <f>E40+E45+D26+E54+D17+E59+E64+E69+F76+D22</f>
        <v>0</v>
      </c>
      <c r="D81" s="2"/>
      <c r="E81" s="2"/>
      <c r="F81" s="2"/>
      <c r="G81" s="6"/>
      <c r="H81" s="4"/>
      <c r="I81" s="4"/>
      <c r="J81" s="4"/>
      <c r="K81" s="4"/>
      <c r="L81" s="4"/>
      <c r="M81" s="4"/>
      <c r="N81" s="4"/>
      <c r="O81" s="4"/>
    </row>
    <row r="82" spans="1:15" x14ac:dyDescent="0.3">
      <c r="A82" s="133" t="s">
        <v>221</v>
      </c>
      <c r="B82" s="133"/>
      <c r="C82" s="118">
        <f>E41+E45+D26+E55+D18+E60+E65+E70+F77+D22</f>
        <v>0</v>
      </c>
      <c r="D82" s="2"/>
      <c r="E82" s="2"/>
      <c r="F82" s="2"/>
      <c r="G82" s="6"/>
      <c r="H82" s="4"/>
      <c r="I82" s="4"/>
      <c r="J82" s="4"/>
      <c r="K82" s="4"/>
      <c r="L82" s="4"/>
      <c r="M82" s="4"/>
      <c r="N82" s="4"/>
      <c r="O82" s="4"/>
    </row>
    <row r="83" spans="1:15" x14ac:dyDescent="0.3">
      <c r="A83" s="2"/>
      <c r="B83" s="2"/>
      <c r="C83" s="2"/>
      <c r="D83" s="2"/>
      <c r="E83" s="2"/>
      <c r="F83" s="117"/>
      <c r="G83" s="6"/>
      <c r="H83" s="4"/>
      <c r="I83" s="4"/>
      <c r="J83" s="4"/>
      <c r="K83" s="4"/>
      <c r="L83" s="4"/>
      <c r="M83" s="4"/>
      <c r="N83" s="4"/>
      <c r="O83" s="4"/>
    </row>
    <row r="84" spans="1:15" x14ac:dyDescent="0.3">
      <c r="A84" s="5" t="s">
        <v>193</v>
      </c>
      <c r="B84" s="4"/>
      <c r="C84" s="4"/>
      <c r="D84" s="2"/>
      <c r="E84" s="116"/>
      <c r="F84" s="59"/>
      <c r="G84" s="6"/>
      <c r="H84" s="4"/>
      <c r="I84" s="4"/>
      <c r="J84" s="4"/>
      <c r="K84" s="4"/>
      <c r="L84" s="4"/>
      <c r="M84" s="4"/>
      <c r="N84" s="4"/>
      <c r="O84" s="4"/>
    </row>
    <row r="85" spans="1:15" x14ac:dyDescent="0.3">
      <c r="A85" s="133" t="s">
        <v>235</v>
      </c>
      <c r="B85" s="133"/>
      <c r="C85" s="119">
        <f>D35+E49</f>
        <v>0</v>
      </c>
      <c r="D85" s="2"/>
      <c r="E85" s="2"/>
      <c r="F85" s="59"/>
      <c r="G85" s="6"/>
      <c r="H85" s="4"/>
      <c r="I85" s="4"/>
      <c r="J85" s="4"/>
      <c r="K85" s="4"/>
      <c r="L85" s="4"/>
      <c r="M85" s="4"/>
      <c r="N85" s="4"/>
      <c r="O85" s="4"/>
    </row>
    <row r="86" spans="1:15" x14ac:dyDescent="0.3">
      <c r="A86" s="133" t="s">
        <v>236</v>
      </c>
      <c r="B86" s="133"/>
      <c r="C86" s="119">
        <f>D36+E50</f>
        <v>0</v>
      </c>
      <c r="D86" s="2"/>
      <c r="E86" s="2"/>
      <c r="F86" s="59"/>
      <c r="G86" s="6"/>
      <c r="H86" s="4"/>
      <c r="I86" s="4"/>
      <c r="J86" s="4"/>
      <c r="K86" s="4"/>
      <c r="L86" s="4"/>
      <c r="M86" s="4"/>
      <c r="N86" s="4"/>
      <c r="O86" s="4"/>
    </row>
    <row r="87" spans="1:15" x14ac:dyDescent="0.3">
      <c r="A87" s="5"/>
      <c r="B87" s="4"/>
      <c r="C87" s="4"/>
      <c r="D87" s="2"/>
      <c r="E87" s="116"/>
      <c r="F87" s="59"/>
      <c r="G87" s="6"/>
      <c r="H87" s="4"/>
      <c r="I87" s="4"/>
      <c r="J87" s="4"/>
      <c r="K87" s="4"/>
      <c r="L87" s="4"/>
      <c r="M87" s="4"/>
      <c r="N87" s="4"/>
      <c r="O87" s="4"/>
    </row>
  </sheetData>
  <mergeCells count="72">
    <mergeCell ref="A62:D62"/>
    <mergeCell ref="B63:C63"/>
    <mergeCell ref="B64:C64"/>
    <mergeCell ref="A67:D67"/>
    <mergeCell ref="B68:C68"/>
    <mergeCell ref="B65:C65"/>
    <mergeCell ref="D64:D65"/>
    <mergeCell ref="A48:B48"/>
    <mergeCell ref="A49:B49"/>
    <mergeCell ref="G49:G53"/>
    <mergeCell ref="D59:D60"/>
    <mergeCell ref="E59:E60"/>
    <mergeCell ref="C54:C55"/>
    <mergeCell ref="B29:C29"/>
    <mergeCell ref="B30:C30"/>
    <mergeCell ref="A33:D33"/>
    <mergeCell ref="A34:B34"/>
    <mergeCell ref="D34:E34"/>
    <mergeCell ref="B31:C31"/>
    <mergeCell ref="D30:D31"/>
    <mergeCell ref="A28:D28"/>
    <mergeCell ref="B16:C16"/>
    <mergeCell ref="D16:E16"/>
    <mergeCell ref="D17:E17"/>
    <mergeCell ref="D21:E21"/>
    <mergeCell ref="D22:E22"/>
    <mergeCell ref="A24:G24"/>
    <mergeCell ref="B25:C25"/>
    <mergeCell ref="D25:E25"/>
    <mergeCell ref="B26:C26"/>
    <mergeCell ref="D26:E26"/>
    <mergeCell ref="D18:E18"/>
    <mergeCell ref="B17:C18"/>
    <mergeCell ref="A15:E15"/>
    <mergeCell ref="A4:B4"/>
    <mergeCell ref="A6:B6"/>
    <mergeCell ref="A7:B7"/>
    <mergeCell ref="A11:B11"/>
    <mergeCell ref="A12:B12"/>
    <mergeCell ref="A5:B5"/>
    <mergeCell ref="A8:B8"/>
    <mergeCell ref="A13:B13"/>
    <mergeCell ref="D12:D13"/>
    <mergeCell ref="D36:E36"/>
    <mergeCell ref="C35:C36"/>
    <mergeCell ref="A41:B41"/>
    <mergeCell ref="D40:D41"/>
    <mergeCell ref="A50:B50"/>
    <mergeCell ref="D49:D50"/>
    <mergeCell ref="A45:B45"/>
    <mergeCell ref="A35:B35"/>
    <mergeCell ref="D35:E35"/>
    <mergeCell ref="A38:D38"/>
    <mergeCell ref="A39:B39"/>
    <mergeCell ref="A40:B40"/>
    <mergeCell ref="A43:D43"/>
    <mergeCell ref="A44:B44"/>
    <mergeCell ref="A36:B36"/>
    <mergeCell ref="A47:D47"/>
    <mergeCell ref="A86:B86"/>
    <mergeCell ref="B70:C70"/>
    <mergeCell ref="D69:D70"/>
    <mergeCell ref="A75:D75"/>
    <mergeCell ref="E74:E75"/>
    <mergeCell ref="A77:E77"/>
    <mergeCell ref="B69:C69"/>
    <mergeCell ref="A73:E73"/>
    <mergeCell ref="A74:D74"/>
    <mergeCell ref="A76:E76"/>
    <mergeCell ref="A81:B81"/>
    <mergeCell ref="A85:B85"/>
    <mergeCell ref="A82:B82"/>
  </mergeCells>
  <dataValidations count="50">
    <dataValidation allowBlank="1" showInputMessage="1" showErrorMessage="1" prompt="Total Remote Shared Staff Amount formula is equal to Remote Shared Staff Amount per Day" sqref="A35:B36" xr:uid="{12F12403-3CCE-4669-8705-857B5DDCF69E}"/>
    <dataValidation allowBlank="1" showInputMessage="1" showErrorMessage="1" prompt="Number of Residents - Remote formula is equal to Number of Residents - Direct" sqref="C35" xr:uid="{7FABB41C-3705-4449-A7FD-79B44D58EBA8}"/>
    <dataValidation allowBlank="1" showInputMessage="1" showErrorMessage="1" prompt="Individual Amount for Remote Shared Staff formula is Total Remote Shared Staff Amount divided by Number of Residents-Remote" sqref="D35:E36" xr:uid="{D4D5DD0A-D492-4246-A54A-7CEA412CF4A7}"/>
    <dataValidation allowBlank="1" showInputMessage="1" showErrorMessage="1" prompt="Remote Shared Staff Amount per Day formula is Wage times Hours per Day" sqref="E37 E30:E32" xr:uid="{2DDCEE77-B8AE-493F-866C-C647CD4A8F37}"/>
    <dataValidation allowBlank="1" showInputMessage="1" showErrorMessage="1" prompt="Enter Remote Shared Staff Hours per Day" sqref="D37 D30 D32" xr:uid="{F3802B56-EBF9-4B7F-A867-4C42D63CCB91}"/>
    <dataValidation allowBlank="1" showInputMessage="1" showErrorMessage="1" prompt="Remote Shared Staff Wage" sqref="B37:C37 B30:C32" xr:uid="{9A77F9F1-B062-415B-8D1E-A53B1A2DA084}"/>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6:E26" xr:uid="{D6D9413D-A917-4A05-A95A-B9D511676722}"/>
    <dataValidation allowBlank="1" showInputMessage="1" showErrorMessage="1" prompt="Total Individual Amount for Shared Staffing formula is Total Overnight Shared Staffing Amount divided by Number of Residents" sqref="D22:E22" xr:uid="{A750EB0A-7B80-4938-906F-917F6A626A18}"/>
    <dataValidation allowBlank="1" showInputMessage="1" showErrorMessage="1" prompt="Total Individual Amount for Shared Staffing formula is Total Daytime Shared Staffing Amount divided by Number of Residents" sqref="D17:E18" xr:uid="{44BBECF7-ADF5-4314-A84B-80ED5CB99C94}"/>
    <dataValidation type="list" allowBlank="1" showInputMessage="1" showErrorMessage="1" prompt="Enter the number of residents requiring Shared Awake overnight staff." sqref="B26:C26" xr:uid="{1EA9A216-6EB7-44C0-BA56-8BF8D0708EBA}">
      <formula1>$I$12:$I$19</formula1>
    </dataValidation>
    <dataValidation type="list" allowBlank="1" showInputMessage="1" showErrorMessage="1" prompt="Select a response of Yes if the recipient requires SHARED AWAKE OVERNIGHT staff." sqref="A26" xr:uid="{19E7C83F-C6B6-467B-A67E-84294DE1F849}">
      <formula1>$I$24:$I$25</formula1>
    </dataValidation>
    <dataValidation type="list" allowBlank="1" showInputMessage="1" showErrorMessage="1" prompt="Enter Number of Residents - On-site" sqref="B17:C17" xr:uid="{ED89D1E5-F47B-4C2A-84BD-500456462225}">
      <formula1>$I$12:$I$19</formula1>
    </dataValidation>
    <dataValidation allowBlank="1" showInputMessage="1" showErrorMessage="1" prompt="Individual Remote Staff Amount per Day formula is Individual Wage times Individual Remote Staff Hours per Day" sqref="E49:E50" xr:uid="{2A15FC6A-45B7-4F43-B2A4-CD5C005F805B}"/>
    <dataValidation allowBlank="1" showInputMessage="1" showErrorMessage="1" prompt="Enter Individual Remote Staff Hours per Day" sqref="D49" xr:uid="{17F2EAA0-332E-46FC-91B3-4D4C6A672D17}"/>
    <dataValidation allowBlank="1" showInputMessage="1" showErrorMessage="1" prompt="Individual Remote Staff Wage" sqref="C49:C50" xr:uid="{C4DD638F-9DB3-47B3-A67E-11058EC967D4}"/>
    <dataValidation allowBlank="1" showInputMessage="1" showErrorMessage="1" prompt="Deaf or Hard of Hearing Add-on Amount" sqref="B60" xr:uid="{074E75EE-53A1-4B6F-AB27-9E8E1F20470D}"/>
    <dataValidation allowBlank="1" showInputMessage="1" showErrorMessage="1" prompt="Total Individual Amount for Shared Staffing formula is Total On-site Shared Staffing Amount divided by Number of Residents - On-site" sqref="D27:E27" xr:uid="{7B653107-4EF0-497D-B0C3-0B0921D659E3}"/>
    <dataValidation type="list" allowBlank="1" showInputMessage="1" showErrorMessage="1" prompt="Enter Add-on Choice" sqref="C59" xr:uid="{10FACC25-4C3C-4FDA-8E5D-B9F538B07EE6}">
      <formula1>$B$59:$B$60</formula1>
    </dataValidation>
    <dataValidation allowBlank="1" showInputMessage="1" showErrorMessage="1" prompt="Total Remote Shared Staff Amount formula equals Individual Amount for Remote Shared Staffing plus Individual Remote Staff Amount per Day" sqref="C85:C86" xr:uid="{8A9EA770-18AB-484A-A068-DB12D64190B4}"/>
    <dataValidation allowBlank="1" showInputMessage="1" showErrorMessage="1" prompt="LPN Amount per Day formula is Wage times Hours per Day" sqref="E69:E70" xr:uid="{B26B46FB-BA63-40BF-B6C8-2A7B0A5C5E54}"/>
    <dataValidation allowBlank="1" showInputMessage="1" showErrorMessage="1" prompt="Enter LPN Hours per Day" sqref="D69" xr:uid="{8D193B4D-9FEF-4BBF-A6C2-5D074B7DC2E9}"/>
    <dataValidation allowBlank="1" showInputMessage="1" showErrorMessage="1" prompt="LPN Wage" sqref="B69:C70" xr:uid="{96EBE702-A216-47CD-A346-937494C4B801}"/>
    <dataValidation allowBlank="1" showInputMessage="1" showErrorMessage="1" prompt="RN Amount per Day formula is Wage times Hours per Day" sqref="E71 E64:E66" xr:uid="{B4C5BE43-1B34-412D-B52A-E232083D729B}"/>
    <dataValidation allowBlank="1" showInputMessage="1" showErrorMessage="1" prompt="Enter RN Hours per Day" sqref="D71 D64 D66" xr:uid="{A5515830-513D-466F-8CD9-77C658D2809E}"/>
    <dataValidation allowBlank="1" showInputMessage="1" showErrorMessage="1" prompt="RN Wage" sqref="B71:C71 B64:C66" xr:uid="{77113319-F2E4-4CF0-8A9B-A4653CCAB03F}"/>
    <dataValidation allowBlank="1" showInputMessage="1" showErrorMessage="1" prompt="Total Dollars for Relief Staffing formula is equal to Relief Staff Dollar Amount" sqref="F76:F77" xr:uid="{E4B09872-D0BE-4D26-AEB2-D2A1CE15D256}"/>
    <dataValidation allowBlank="1" showInputMessage="1" showErrorMessage="1" prompt="Supervision Percent" sqref="C54" xr:uid="{3DB521DD-4484-4015-A068-B155ED20A9E6}"/>
    <dataValidation allowBlank="1" showInputMessage="1" showErrorMessage="1" prompt="Supervision Amount per Day formula is Supervision Wage times Supervision Hours per Day" sqref="E54:E55" xr:uid="{DCE7E91D-68BD-4AC7-9DBF-2D540B94C076}"/>
    <dataValidation allowBlank="1" showInputMessage="1" showErrorMessage="1" prompt="Supervision Wage" sqref="B54:B55" xr:uid="{621BCED0-59C3-4565-8B48-9C9E13C803A0}"/>
    <dataValidation allowBlank="1" showInputMessage="1" showErrorMessage="1" prompt="Individual Asleep Staff Wage" sqref="C45" xr:uid="{9DDC2561-B96D-468B-97A0-F7E0BB1C79D5}"/>
    <dataValidation allowBlank="1" showInputMessage="1" showErrorMessage="1" prompt="Individual On-site Primary Staff / Awake Wage" sqref="C40:C42" xr:uid="{110A3D7F-C3B5-45D6-B6D2-7DF6A95310B0}"/>
    <dataValidation allowBlank="1" showInputMessage="1" showErrorMessage="1" prompt="Shared On-site Primary Staff/Awake Wage" sqref="C4:C5 C12:C13" xr:uid="{9D085E32-8821-4158-8FAA-F7FAC30A44E4}"/>
    <dataValidation allowBlank="1" showInputMessage="1" showErrorMessage="1" prompt="Staffing Customization Amount per Day formula is Total DCS Hours per Day times Add-on Amount" sqref="E59:E60" xr:uid="{EC9243CE-86A0-46A6-84F6-77D60243184C}"/>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9:D60" xr:uid="{81CB2F49-5894-4C4B-947D-58FF3755DF6B}"/>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54:D55" xr:uid="{667367F6-B3B3-4B8D-8DF2-C07F1B83DF30}"/>
    <dataValidation allowBlank="1" showInputMessage="1" showErrorMessage="1" prompt="No Customization Add-on Amount" sqref="B59" xr:uid="{8506EC8C-4A95-47F5-A8EA-0F116482A380}"/>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81:C82" xr:uid="{61F42441-6ADF-4FF6-AA53-7E8D37B2D1C4}"/>
    <dataValidation allowBlank="1" showInputMessage="1" showErrorMessage="1" prompt="Individual Asleep Staff Amount per Day formula is Hours per Day times Wage" sqref="E45" xr:uid="{8DC4B913-9AF4-43E5-89EB-14304767085D}"/>
    <dataValidation allowBlank="1" showInputMessage="1" showErrorMessage="1" prompt="Enter Individual Asleep Staff Hours per Day" sqref="D45" xr:uid="{BFFAD756-995F-4AAC-9805-A68169802255}"/>
    <dataValidation allowBlank="1" showInputMessage="1" showErrorMessage="1" prompt="Individual On-site Primary Staff Awake Amount per Day formula is Hours per Day times Wage" sqref="E40:E42" xr:uid="{7A902389-CB2E-45CE-A137-1EA77341088D}"/>
    <dataValidation allowBlank="1" showInputMessage="1" showErrorMessage="1" prompt="Enter Individual On-site Primary Staff / Awake Hours per Day" sqref="D40 D42" xr:uid="{22C9CF75-57BD-404E-BBFF-B016186435F3}"/>
    <dataValidation allowBlank="1" showInputMessage="1" showErrorMessage="1" prompt="Total Individual Amount for Shared Staffing formula is Total Shared Staffing Amount divided by Number of Residents" sqref="F26:F27 F17:F18" xr:uid="{A0616F9F-1498-48AC-A207-5C5096407092}"/>
    <dataValidation allowBlank="1" showInputMessage="1" showErrorMessage="1" prompt="Enter Number of Residents - On-site" sqref="B27:C27" xr:uid="{E5876DA3-A59C-40D8-9DDA-2C76BD78CF9B}"/>
    <dataValidation allowBlank="1" showInputMessage="1" showErrorMessage="1" prompt="Total On-site Shared Staffing Amount formula is Amount per Day for (Shared On-site Primary Staff Awake + Shared Asleep Staff)_x000a_" sqref="A27 A17:A18" xr:uid="{286B49E8-B230-46AC-B1FC-BA375BE6BE19}"/>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74:F75" xr:uid="{B1076D45-351A-4163-8669-366089713C45}"/>
    <dataValidation allowBlank="1" showInputMessage="1" showErrorMessage="1" prompt="Percentage for Direct Care Relief Staff" sqref="E74" xr:uid="{8DFEA026-25DF-464E-B8C8-E6DD6FC5170F}"/>
    <dataValidation allowBlank="1" showInputMessage="1" showErrorMessage="1" prompt="Enter Shared OVERNIGHT Staff Hours per Day" sqref="C22" xr:uid="{4B0ED0D4-DE95-4A4E-AC31-F7290A765BEF}"/>
    <dataValidation allowBlank="1" showInputMessage="1" showErrorMessage="1" prompt="Shared On-site Prmary Staff Awake Amount per Day formula is Hours per Day times Wage" sqref="E12:E13" xr:uid="{EC3563A0-1F11-4CA1-B607-219800610BF3}"/>
    <dataValidation allowBlank="1" showInputMessage="1" showErrorMessage="1" prompt="Enter Shared DAYTIME On-site Staff Awake Hours per Day" sqref="D12" xr:uid="{8B18B85B-DF51-4D5C-8CDE-17708649D433}"/>
    <dataValidation allowBlank="1" showInputMessage="1" showErrorMessage="1" prompt="Use CTRL plus arrow keys to move to edge of tables.  Press TAB to move to cells where data can be entered." sqref="A1:D2" xr:uid="{6485FE55-3777-41B1-B01D-C7DDF40358DC}"/>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1274-A026-4834-B205-EE284EB06A5E}">
  <dimension ref="A1:G20"/>
  <sheetViews>
    <sheetView workbookViewId="0"/>
  </sheetViews>
  <sheetFormatPr defaultRowHeight="14.4" x14ac:dyDescent="0.3"/>
  <cols>
    <col min="1" max="1" width="19.5546875" customWidth="1"/>
    <col min="2" max="2" width="20.77734375" customWidth="1"/>
    <col min="3" max="3" width="18.77734375" customWidth="1"/>
    <col min="4" max="4" width="25.109375" customWidth="1"/>
  </cols>
  <sheetData>
    <row r="1" spans="1:7" ht="15.6" x14ac:dyDescent="0.3">
      <c r="A1" s="45" t="s">
        <v>5</v>
      </c>
      <c r="B1" s="45"/>
      <c r="C1" s="45"/>
      <c r="D1" s="47"/>
      <c r="E1" s="4"/>
      <c r="F1" s="2"/>
      <c r="G1" s="2"/>
    </row>
    <row r="2" spans="1:7" x14ac:dyDescent="0.3">
      <c r="A2" s="2"/>
      <c r="B2" s="2"/>
      <c r="C2" s="2"/>
      <c r="D2" s="2"/>
      <c r="E2" s="2"/>
      <c r="F2" s="2"/>
      <c r="G2" s="2"/>
    </row>
    <row r="3" spans="1:7" x14ac:dyDescent="0.3">
      <c r="A3" s="46" t="s">
        <v>139</v>
      </c>
      <c r="B3" s="46"/>
      <c r="C3" s="46"/>
      <c r="D3" s="46"/>
      <c r="E3" s="46"/>
      <c r="F3" s="2"/>
      <c r="G3" s="2"/>
    </row>
    <row r="4" spans="1:7" ht="57.6" x14ac:dyDescent="0.3">
      <c r="A4" s="198" t="s">
        <v>140</v>
      </c>
      <c r="B4" s="199"/>
      <c r="C4" s="48" t="s">
        <v>141</v>
      </c>
      <c r="D4" s="49" t="s">
        <v>6</v>
      </c>
      <c r="E4" s="50"/>
      <c r="F4" s="2"/>
      <c r="G4" s="2"/>
    </row>
    <row r="5" spans="1:7" x14ac:dyDescent="0.3">
      <c r="A5" s="200" t="s">
        <v>225</v>
      </c>
      <c r="B5" s="155"/>
      <c r="C5" s="51">
        <v>0</v>
      </c>
      <c r="D5" s="52">
        <v>0</v>
      </c>
      <c r="E5" s="4">
        <v>2021</v>
      </c>
      <c r="F5" s="2"/>
      <c r="G5" s="2"/>
    </row>
    <row r="6" spans="1:7" x14ac:dyDescent="0.3">
      <c r="A6" s="200" t="s">
        <v>223</v>
      </c>
      <c r="B6" s="155"/>
      <c r="C6" s="128">
        <f>1742.62</f>
        <v>1742.62</v>
      </c>
      <c r="D6" s="53"/>
      <c r="E6" s="4"/>
      <c r="F6" s="2"/>
      <c r="G6" s="2"/>
    </row>
    <row r="7" spans="1:7" x14ac:dyDescent="0.3">
      <c r="A7" s="200" t="s">
        <v>224</v>
      </c>
      <c r="B7" s="155"/>
      <c r="C7" s="128">
        <f>3111.81</f>
        <v>3111.81</v>
      </c>
      <c r="D7" s="53"/>
      <c r="E7" s="4"/>
      <c r="F7" s="2"/>
      <c r="G7" s="2"/>
    </row>
    <row r="8" spans="1:7" x14ac:dyDescent="0.3">
      <c r="A8" s="200" t="s">
        <v>226</v>
      </c>
      <c r="B8" s="155"/>
      <c r="C8" s="51">
        <v>0</v>
      </c>
      <c r="D8" s="52">
        <v>0</v>
      </c>
      <c r="E8" s="4">
        <v>2022</v>
      </c>
      <c r="F8" s="2"/>
      <c r="G8" s="2"/>
    </row>
    <row r="9" spans="1:7" x14ac:dyDescent="0.3">
      <c r="A9" s="200" t="s">
        <v>251</v>
      </c>
      <c r="B9" s="155"/>
      <c r="C9" s="124">
        <f>1742.62*1.048</f>
        <v>1826.26576</v>
      </c>
      <c r="D9" s="53"/>
      <c r="E9" s="4"/>
      <c r="F9" s="2"/>
      <c r="G9" s="2"/>
    </row>
    <row r="10" spans="1:7" x14ac:dyDescent="0.3">
      <c r="A10" s="200" t="s">
        <v>252</v>
      </c>
      <c r="B10" s="155"/>
      <c r="C10" s="124">
        <f>3111.81*1.048</f>
        <v>3261.17688</v>
      </c>
      <c r="D10" s="53"/>
      <c r="E10" s="4"/>
      <c r="F10" s="2"/>
      <c r="G10" s="2"/>
    </row>
    <row r="11" spans="1:7" x14ac:dyDescent="0.3">
      <c r="A11" s="200"/>
      <c r="B11" s="155"/>
      <c r="C11" s="54"/>
      <c r="D11" s="55"/>
      <c r="E11" s="4"/>
      <c r="F11" s="2"/>
      <c r="G11" s="2"/>
    </row>
    <row r="12" spans="1:7" x14ac:dyDescent="0.3">
      <c r="A12" s="201" t="s">
        <v>142</v>
      </c>
      <c r="B12" s="201"/>
      <c r="C12" s="201"/>
      <c r="D12" s="201"/>
      <c r="E12" s="4"/>
      <c r="F12" s="2"/>
      <c r="G12" s="2"/>
    </row>
    <row r="13" spans="1:7" x14ac:dyDescent="0.3">
      <c r="A13" s="2"/>
      <c r="B13" s="2"/>
      <c r="C13" s="2"/>
      <c r="D13" s="2"/>
      <c r="E13" s="2"/>
      <c r="F13" s="2"/>
      <c r="G13" s="2"/>
    </row>
    <row r="14" spans="1:7" x14ac:dyDescent="0.3">
      <c r="A14" s="46" t="s">
        <v>143</v>
      </c>
      <c r="B14" s="46"/>
      <c r="C14" s="46"/>
      <c r="D14" s="46"/>
      <c r="E14" s="46"/>
      <c r="F14" s="2"/>
      <c r="G14" s="2"/>
    </row>
    <row r="15" spans="1:7" x14ac:dyDescent="0.3">
      <c r="A15" s="165" t="s">
        <v>227</v>
      </c>
      <c r="B15" s="166"/>
      <c r="C15" s="56">
        <f>D5</f>
        <v>0</v>
      </c>
      <c r="D15" s="2"/>
      <c r="E15" s="2"/>
      <c r="F15" s="2"/>
      <c r="G15" s="2"/>
    </row>
    <row r="16" spans="1:7" x14ac:dyDescent="0.3">
      <c r="A16" s="165" t="s">
        <v>228</v>
      </c>
      <c r="B16" s="166"/>
      <c r="C16" s="56">
        <f>D8</f>
        <v>0</v>
      </c>
      <c r="D16" s="2"/>
      <c r="E16" s="2"/>
      <c r="F16" s="2"/>
      <c r="G16" s="2"/>
    </row>
    <row r="17" spans="1:7" x14ac:dyDescent="0.3">
      <c r="A17" s="196" t="s">
        <v>229</v>
      </c>
      <c r="B17" s="197"/>
      <c r="C17" s="57">
        <f>C15</f>
        <v>0</v>
      </c>
      <c r="D17" s="2"/>
      <c r="E17" s="2"/>
      <c r="F17" s="2"/>
      <c r="G17" s="2"/>
    </row>
    <row r="18" spans="1:7" x14ac:dyDescent="0.3">
      <c r="A18" s="196" t="s">
        <v>230</v>
      </c>
      <c r="B18" s="197"/>
      <c r="C18" s="57">
        <f>C16</f>
        <v>0</v>
      </c>
      <c r="D18" s="2"/>
      <c r="E18" s="2"/>
      <c r="F18" s="2"/>
      <c r="G18" s="2"/>
    </row>
    <row r="19" spans="1:7" x14ac:dyDescent="0.3">
      <c r="A19" s="2"/>
      <c r="B19" s="2"/>
      <c r="C19" s="2"/>
      <c r="D19" s="2"/>
      <c r="E19" s="2"/>
      <c r="F19" s="2"/>
      <c r="G19" s="2"/>
    </row>
    <row r="20" spans="1:7" x14ac:dyDescent="0.3">
      <c r="A20" s="2"/>
      <c r="B20" s="2"/>
      <c r="C20" s="2"/>
      <c r="D20" s="2"/>
      <c r="E20" s="2"/>
      <c r="F20" s="2"/>
      <c r="G20" s="2"/>
    </row>
  </sheetData>
  <mergeCells count="13">
    <mergeCell ref="A18:B18"/>
    <mergeCell ref="A15:B15"/>
    <mergeCell ref="A17:B17"/>
    <mergeCell ref="A4:B4"/>
    <mergeCell ref="A5:B5"/>
    <mergeCell ref="A6:B6"/>
    <mergeCell ref="A7:B7"/>
    <mergeCell ref="A11:B11"/>
    <mergeCell ref="A12:D12"/>
    <mergeCell ref="A9:B9"/>
    <mergeCell ref="A10:B10"/>
    <mergeCell ref="A8:B8"/>
    <mergeCell ref="A16:B16"/>
  </mergeCells>
  <dataValidations count="10">
    <dataValidation allowBlank="1" showInputMessage="1" showErrorMessage="1" prompt="Transportation Standard for Standard Vehicle" sqref="C6:C9" xr:uid="{D791F399-3862-4025-8ACC-36B3CDB35707}"/>
    <dataValidation allowBlank="1" showInputMessage="1" showErrorMessage="1" prompt="Total Transportation formula is equal to Annual Transportation Standard" sqref="C17:C18" xr:uid="{89B68416-F184-4A12-9A68-4A95F0BDA30E}"/>
    <dataValidation allowBlank="1" showInputMessage="1" showErrorMessage="1" prompt="Annual Transportation Standard formula is equal to Transportation Standard" sqref="C15:C16" xr:uid="{5E86CB23-204B-4115-B19C-E6EF6F786003}"/>
    <dataValidation allowBlank="1" showInputMessage="1" showErrorMessage="1" prompt="Press TAB to move to cells where data can be entered" sqref="A1:C1" xr:uid="{0C4C5A8E-5C87-4EC8-A8CA-5B631924C237}"/>
    <dataValidation allowBlank="1" showInputMessage="1" showErrorMessage="1" prompt="Enter Transportation Standard" sqref="D6:D7 D9:D11" xr:uid="{E51864AD-F9F0-4A5D-B028-E0519C090DC5}"/>
    <dataValidation allowBlank="1" showInputMessage="1" showErrorMessage="1" prompt="Transportation Standard for Adapted Vehicle with Lift" sqref="C10 C7:C8" xr:uid="{74496930-C65D-40F5-996C-3A89277B21FC}"/>
    <dataValidation allowBlank="1" showInputMessage="1" showErrorMessage="1" prompt="Transportation Standard for No Transportation" sqref="C5 C8" xr:uid="{20531141-2F1C-47FB-A8A5-376629B1107C}"/>
    <dataValidation type="list" allowBlank="1" showInputMessage="1" showErrorMessage="1" prompt="Enter Transportation Standard" sqref="D8" xr:uid="{AC2B6F57-B745-45BC-BF69-E65084B5ADC8}">
      <formula1>$C$8:$C$11</formula1>
    </dataValidation>
    <dataValidation type="list" allowBlank="1" showInputMessage="1" showErrorMessage="1" prompt="Enter Transportation Standard" sqref="D5" xr:uid="{5476DAEE-2A5F-444D-B519-51C95E821D5F}">
      <formula1>$C$5:$C$7</formula1>
    </dataValidation>
    <dataValidation type="list" allowBlank="1" showInputMessage="1" showErrorMessage="1" prompt="Enter Transportation Standard" sqref="D8" xr:uid="{4F66DCFD-498B-4CEB-9437-591274DECD00}">
      <formula1>"c8:c10"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6D82-1A32-4CDD-97DA-891DE79B3E60}">
  <dimension ref="A1:F108"/>
  <sheetViews>
    <sheetView workbookViewId="0">
      <selection activeCell="A3" sqref="A3"/>
    </sheetView>
  </sheetViews>
  <sheetFormatPr defaultRowHeight="14.4" x14ac:dyDescent="0.3"/>
  <cols>
    <col min="1" max="1" width="29.109375" customWidth="1"/>
    <col min="2" max="2" width="18.21875" customWidth="1"/>
    <col min="3" max="3" width="19.5546875" customWidth="1"/>
  </cols>
  <sheetData>
    <row r="1" spans="1:6" x14ac:dyDescent="0.3">
      <c r="F1" s="31"/>
    </row>
    <row r="2" spans="1:6" x14ac:dyDescent="0.3">
      <c r="F2" s="31"/>
    </row>
    <row r="3" spans="1:6" x14ac:dyDescent="0.3">
      <c r="A3" s="5" t="s">
        <v>21</v>
      </c>
      <c r="B3" s="6"/>
      <c r="C3" s="6"/>
      <c r="D3" s="6"/>
      <c r="F3" s="31"/>
    </row>
    <row r="4" spans="1:6" x14ac:dyDescent="0.3">
      <c r="A4" s="32" t="s">
        <v>22</v>
      </c>
      <c r="B4" s="202" t="s">
        <v>23</v>
      </c>
      <c r="C4" s="203"/>
      <c r="D4" s="204"/>
      <c r="F4" s="31"/>
    </row>
    <row r="5" spans="1:6" x14ac:dyDescent="0.3">
      <c r="A5" s="32" t="s">
        <v>24</v>
      </c>
      <c r="B5" s="205" t="str">
        <f>INDEX($C$10:$C$108,MATCH(B4:D4,B10:B108,0))</f>
        <v>Unspecified Region</v>
      </c>
      <c r="C5" s="206"/>
      <c r="D5" s="207"/>
      <c r="F5" s="31"/>
    </row>
    <row r="6" spans="1:6" x14ac:dyDescent="0.3">
      <c r="F6" s="31"/>
    </row>
    <row r="7" spans="1:6" x14ac:dyDescent="0.3">
      <c r="A7" t="s">
        <v>25</v>
      </c>
      <c r="B7" t="str">
        <f>INDEX($D$10:$D$108,MATCH(B4:D4,B10:B108,0))</f>
        <v>-</v>
      </c>
      <c r="F7" s="31"/>
    </row>
    <row r="8" spans="1:6" ht="13.8" customHeight="1" x14ac:dyDescent="0.3">
      <c r="F8" s="31"/>
    </row>
    <row r="9" spans="1:6" hidden="1" x14ac:dyDescent="0.3">
      <c r="B9" s="33" t="s">
        <v>26</v>
      </c>
      <c r="C9" s="33" t="s">
        <v>27</v>
      </c>
      <c r="D9" s="34" t="s">
        <v>25</v>
      </c>
    </row>
    <row r="10" spans="1:6" hidden="1" x14ac:dyDescent="0.3">
      <c r="B10" s="35" t="s">
        <v>23</v>
      </c>
      <c r="C10" s="35" t="s">
        <v>28</v>
      </c>
      <c r="D10" s="36" t="s">
        <v>13</v>
      </c>
    </row>
    <row r="11" spans="1:6" hidden="1" x14ac:dyDescent="0.3">
      <c r="B11" s="37" t="s">
        <v>29</v>
      </c>
      <c r="C11" s="37" t="s">
        <v>30</v>
      </c>
      <c r="D11" s="38">
        <v>0.97199999999999998</v>
      </c>
    </row>
    <row r="12" spans="1:6" hidden="1" x14ac:dyDescent="0.3">
      <c r="B12" s="37" t="s">
        <v>31</v>
      </c>
      <c r="C12" s="37" t="s">
        <v>32</v>
      </c>
      <c r="D12" s="38">
        <v>1.0229999999999999</v>
      </c>
    </row>
    <row r="13" spans="1:6" hidden="1" x14ac:dyDescent="0.3">
      <c r="B13" s="37" t="s">
        <v>33</v>
      </c>
      <c r="C13" s="37" t="s">
        <v>34</v>
      </c>
      <c r="D13" s="38">
        <v>0.97899999999999998</v>
      </c>
    </row>
    <row r="14" spans="1:6" hidden="1" x14ac:dyDescent="0.3">
      <c r="B14" s="37" t="s">
        <v>35</v>
      </c>
      <c r="C14" s="37" t="s">
        <v>34</v>
      </c>
      <c r="D14" s="38">
        <v>0.97899999999999998</v>
      </c>
    </row>
    <row r="15" spans="1:6" hidden="1" x14ac:dyDescent="0.3">
      <c r="B15" s="37" t="s">
        <v>36</v>
      </c>
      <c r="C15" s="37" t="s">
        <v>37</v>
      </c>
      <c r="D15" s="38">
        <v>0.95399999999999996</v>
      </c>
    </row>
    <row r="16" spans="1:6" hidden="1" x14ac:dyDescent="0.3">
      <c r="B16" s="37" t="s">
        <v>38</v>
      </c>
      <c r="C16" s="39" t="s">
        <v>39</v>
      </c>
      <c r="D16" s="38">
        <v>0.98299999999999998</v>
      </c>
    </row>
    <row r="17" spans="2:4" hidden="1" x14ac:dyDescent="0.3">
      <c r="B17" s="37" t="s">
        <v>40</v>
      </c>
      <c r="C17" s="37" t="s">
        <v>41</v>
      </c>
      <c r="D17" s="38">
        <v>1.0229999999999999</v>
      </c>
    </row>
    <row r="18" spans="2:4" hidden="1" x14ac:dyDescent="0.3">
      <c r="B18" s="37" t="s">
        <v>42</v>
      </c>
      <c r="C18" s="39" t="s">
        <v>43</v>
      </c>
      <c r="D18" s="38">
        <v>0.95699999999999996</v>
      </c>
    </row>
    <row r="19" spans="2:4" hidden="1" x14ac:dyDescent="0.3">
      <c r="B19" s="37" t="s">
        <v>44</v>
      </c>
      <c r="C19" s="39" t="s">
        <v>45</v>
      </c>
      <c r="D19" s="38">
        <v>0.96499999999999997</v>
      </c>
    </row>
    <row r="20" spans="2:4" hidden="1" x14ac:dyDescent="0.3">
      <c r="B20" s="37" t="s">
        <v>46</v>
      </c>
      <c r="C20" s="37" t="s">
        <v>32</v>
      </c>
      <c r="D20" s="38">
        <v>1.0229999999999999</v>
      </c>
    </row>
    <row r="21" spans="2:4" hidden="1" x14ac:dyDescent="0.3">
      <c r="B21" s="37" t="s">
        <v>47</v>
      </c>
      <c r="C21" s="37" t="s">
        <v>34</v>
      </c>
      <c r="D21" s="38">
        <v>0.97899999999999998</v>
      </c>
    </row>
    <row r="22" spans="2:4" hidden="1" x14ac:dyDescent="0.3">
      <c r="B22" s="37" t="s">
        <v>48</v>
      </c>
      <c r="C22" s="39" t="s">
        <v>39</v>
      </c>
      <c r="D22" s="38">
        <v>0.98299999999999998</v>
      </c>
    </row>
    <row r="23" spans="2:4" hidden="1" x14ac:dyDescent="0.3">
      <c r="B23" s="37" t="s">
        <v>49</v>
      </c>
      <c r="C23" s="39" t="s">
        <v>32</v>
      </c>
      <c r="D23" s="38">
        <v>1.0229999999999999</v>
      </c>
    </row>
    <row r="24" spans="2:4" hidden="1" x14ac:dyDescent="0.3">
      <c r="B24" s="37" t="s">
        <v>50</v>
      </c>
      <c r="C24" s="39" t="s">
        <v>51</v>
      </c>
      <c r="D24" s="38">
        <v>1.0249999999999999</v>
      </c>
    </row>
    <row r="25" spans="2:4" hidden="1" x14ac:dyDescent="0.3">
      <c r="B25" s="37" t="s">
        <v>52</v>
      </c>
      <c r="C25" s="37" t="s">
        <v>34</v>
      </c>
      <c r="D25" s="38">
        <v>0.97899999999999998</v>
      </c>
    </row>
    <row r="26" spans="2:4" hidden="1" x14ac:dyDescent="0.3">
      <c r="B26" s="37" t="s">
        <v>53</v>
      </c>
      <c r="C26" s="39" t="s">
        <v>30</v>
      </c>
      <c r="D26" s="38">
        <v>0.97199999999999998</v>
      </c>
    </row>
    <row r="27" spans="2:4" hidden="1" x14ac:dyDescent="0.3">
      <c r="B27" s="37" t="s">
        <v>54</v>
      </c>
      <c r="C27" s="39" t="s">
        <v>39</v>
      </c>
      <c r="D27" s="38">
        <v>0.98299999999999998</v>
      </c>
    </row>
    <row r="28" spans="2:4" hidden="1" x14ac:dyDescent="0.3">
      <c r="B28" s="37" t="s">
        <v>55</v>
      </c>
      <c r="C28" s="37" t="s">
        <v>34</v>
      </c>
      <c r="D28" s="38">
        <v>0.97899999999999998</v>
      </c>
    </row>
    <row r="29" spans="2:4" hidden="1" x14ac:dyDescent="0.3">
      <c r="B29" s="37" t="s">
        <v>56</v>
      </c>
      <c r="C29" s="37" t="s">
        <v>32</v>
      </c>
      <c r="D29" s="38">
        <v>1.0229999999999999</v>
      </c>
    </row>
    <row r="30" spans="2:4" hidden="1" x14ac:dyDescent="0.3">
      <c r="B30" s="37" t="s">
        <v>57</v>
      </c>
      <c r="C30" s="39" t="s">
        <v>58</v>
      </c>
      <c r="D30" s="38">
        <v>1.018</v>
      </c>
    </row>
    <row r="31" spans="2:4" hidden="1" x14ac:dyDescent="0.3">
      <c r="B31" s="37" t="s">
        <v>59</v>
      </c>
      <c r="C31" s="37" t="s">
        <v>34</v>
      </c>
      <c r="D31" s="38">
        <v>0.97899999999999998</v>
      </c>
    </row>
    <row r="32" spans="2:4" hidden="1" x14ac:dyDescent="0.3">
      <c r="B32" s="37" t="s">
        <v>60</v>
      </c>
      <c r="C32" s="39" t="s">
        <v>43</v>
      </c>
      <c r="D32" s="38">
        <v>0.95699999999999996</v>
      </c>
    </row>
    <row r="33" spans="2:4" hidden="1" x14ac:dyDescent="0.3">
      <c r="B33" s="37" t="s">
        <v>61</v>
      </c>
      <c r="C33" s="39" t="s">
        <v>58</v>
      </c>
      <c r="D33" s="38">
        <v>1.018</v>
      </c>
    </row>
    <row r="34" spans="2:4" hidden="1" x14ac:dyDescent="0.3">
      <c r="B34" s="37" t="s">
        <v>62</v>
      </c>
      <c r="C34" s="39" t="s">
        <v>43</v>
      </c>
      <c r="D34" s="38">
        <v>0.95699999999999996</v>
      </c>
    </row>
    <row r="35" spans="2:4" hidden="1" x14ac:dyDescent="0.3">
      <c r="B35" s="37" t="s">
        <v>63</v>
      </c>
      <c r="C35" s="39" t="s">
        <v>43</v>
      </c>
      <c r="D35" s="38">
        <v>0.95699999999999996</v>
      </c>
    </row>
    <row r="36" spans="2:4" hidden="1" x14ac:dyDescent="0.3">
      <c r="B36" s="37" t="s">
        <v>64</v>
      </c>
      <c r="C36" s="37" t="s">
        <v>34</v>
      </c>
      <c r="D36" s="38">
        <v>0.97899999999999998</v>
      </c>
    </row>
    <row r="37" spans="2:4" hidden="1" x14ac:dyDescent="0.3">
      <c r="B37" s="37" t="s">
        <v>65</v>
      </c>
      <c r="C37" s="37" t="s">
        <v>32</v>
      </c>
      <c r="D37" s="38">
        <v>1.0229999999999999</v>
      </c>
    </row>
    <row r="38" spans="2:4" hidden="1" x14ac:dyDescent="0.3">
      <c r="B38" s="37" t="s">
        <v>66</v>
      </c>
      <c r="C38" s="39" t="s">
        <v>67</v>
      </c>
      <c r="D38" s="38">
        <v>0.995</v>
      </c>
    </row>
    <row r="39" spans="2:4" hidden="1" x14ac:dyDescent="0.3">
      <c r="B39" s="37" t="s">
        <v>68</v>
      </c>
      <c r="C39" s="37" t="s">
        <v>34</v>
      </c>
      <c r="D39" s="38">
        <v>0.97899999999999998</v>
      </c>
    </row>
    <row r="40" spans="2:4" hidden="1" x14ac:dyDescent="0.3">
      <c r="B40" s="37" t="s">
        <v>69</v>
      </c>
      <c r="C40" s="39" t="s">
        <v>32</v>
      </c>
      <c r="D40" s="38">
        <v>1.0229999999999999</v>
      </c>
    </row>
    <row r="41" spans="2:4" hidden="1" x14ac:dyDescent="0.3">
      <c r="B41" s="37" t="s">
        <v>70</v>
      </c>
      <c r="C41" s="39" t="s">
        <v>30</v>
      </c>
      <c r="D41" s="38">
        <v>0.97199999999999998</v>
      </c>
    </row>
    <row r="42" spans="2:4" hidden="1" x14ac:dyDescent="0.3">
      <c r="B42" s="37" t="s">
        <v>71</v>
      </c>
      <c r="C42" s="39" t="s">
        <v>39</v>
      </c>
      <c r="D42" s="38">
        <v>0.98299999999999998</v>
      </c>
    </row>
    <row r="43" spans="2:4" hidden="1" x14ac:dyDescent="0.3">
      <c r="B43" s="37" t="s">
        <v>72</v>
      </c>
      <c r="C43" s="39" t="s">
        <v>30</v>
      </c>
      <c r="D43" s="38">
        <v>0.97199999999999998</v>
      </c>
    </row>
    <row r="44" spans="2:4" hidden="1" x14ac:dyDescent="0.3">
      <c r="B44" s="37" t="s">
        <v>73</v>
      </c>
      <c r="C44" s="39" t="s">
        <v>39</v>
      </c>
      <c r="D44" s="38">
        <v>0.98299999999999998</v>
      </c>
    </row>
    <row r="45" spans="2:4" hidden="1" x14ac:dyDescent="0.3">
      <c r="B45" s="37" t="s">
        <v>74</v>
      </c>
      <c r="C45" s="37" t="s">
        <v>34</v>
      </c>
      <c r="D45" s="38">
        <v>0.97899999999999998</v>
      </c>
    </row>
    <row r="46" spans="2:4" hidden="1" x14ac:dyDescent="0.3">
      <c r="B46" s="37" t="s">
        <v>75</v>
      </c>
      <c r="C46" s="39" t="s">
        <v>30</v>
      </c>
      <c r="D46" s="38">
        <v>0.97199999999999998</v>
      </c>
    </row>
    <row r="47" spans="2:4" hidden="1" x14ac:dyDescent="0.3">
      <c r="B47" s="37" t="s">
        <v>76</v>
      </c>
      <c r="C47" s="39" t="s">
        <v>39</v>
      </c>
      <c r="D47" s="38">
        <v>0.98299999999999998</v>
      </c>
    </row>
    <row r="48" spans="2:4" hidden="1" x14ac:dyDescent="0.3">
      <c r="B48" s="37" t="s">
        <v>77</v>
      </c>
      <c r="C48" s="39" t="s">
        <v>30</v>
      </c>
      <c r="D48" s="38">
        <v>0.97199999999999998</v>
      </c>
    </row>
    <row r="49" spans="2:4" hidden="1" x14ac:dyDescent="0.3">
      <c r="B49" s="37" t="s">
        <v>78</v>
      </c>
      <c r="C49" s="37" t="s">
        <v>34</v>
      </c>
      <c r="D49" s="38">
        <v>0.97899999999999998</v>
      </c>
    </row>
    <row r="50" spans="2:4" hidden="1" x14ac:dyDescent="0.3">
      <c r="B50" s="37" t="s">
        <v>79</v>
      </c>
      <c r="C50" s="39" t="s">
        <v>32</v>
      </c>
      <c r="D50" s="38">
        <v>1.0229999999999999</v>
      </c>
    </row>
    <row r="51" spans="2:4" hidden="1" x14ac:dyDescent="0.3">
      <c r="B51" s="37" t="s">
        <v>80</v>
      </c>
      <c r="C51" s="39" t="s">
        <v>39</v>
      </c>
      <c r="D51" s="38">
        <v>0.98299999999999998</v>
      </c>
    </row>
    <row r="52" spans="2:4" hidden="1" x14ac:dyDescent="0.3">
      <c r="B52" s="37" t="s">
        <v>81</v>
      </c>
      <c r="C52" s="39" t="s">
        <v>39</v>
      </c>
      <c r="D52" s="38">
        <v>0.98299999999999998</v>
      </c>
    </row>
    <row r="53" spans="2:4" hidden="1" x14ac:dyDescent="0.3">
      <c r="B53" s="37" t="s">
        <v>82</v>
      </c>
      <c r="C53" s="39" t="s">
        <v>39</v>
      </c>
      <c r="D53" s="38">
        <v>0.98299999999999998</v>
      </c>
    </row>
    <row r="54" spans="2:4" hidden="1" x14ac:dyDescent="0.3">
      <c r="B54" s="37" t="s">
        <v>83</v>
      </c>
      <c r="C54" s="37" t="s">
        <v>34</v>
      </c>
      <c r="D54" s="38">
        <v>0.97899999999999998</v>
      </c>
    </row>
    <row r="55" spans="2:4" hidden="1" x14ac:dyDescent="0.3">
      <c r="B55" s="37" t="s">
        <v>84</v>
      </c>
      <c r="C55" s="37" t="s">
        <v>34</v>
      </c>
      <c r="D55" s="38">
        <v>0.97899999999999998</v>
      </c>
    </row>
    <row r="56" spans="2:4" hidden="1" x14ac:dyDescent="0.3">
      <c r="B56" s="37" t="s">
        <v>85</v>
      </c>
      <c r="C56" s="39" t="s">
        <v>43</v>
      </c>
      <c r="D56" s="38">
        <v>0.95699999999999996</v>
      </c>
    </row>
    <row r="57" spans="2:4" hidden="1" x14ac:dyDescent="0.3">
      <c r="B57" s="37" t="s">
        <v>86</v>
      </c>
      <c r="C57" s="39" t="s">
        <v>39</v>
      </c>
      <c r="D57" s="38">
        <v>0.98299999999999998</v>
      </c>
    </row>
    <row r="58" spans="2:4" hidden="1" x14ac:dyDescent="0.3">
      <c r="B58" s="37" t="s">
        <v>87</v>
      </c>
      <c r="C58" s="39" t="s">
        <v>32</v>
      </c>
      <c r="D58" s="38">
        <v>1.0229999999999999</v>
      </c>
    </row>
    <row r="59" spans="2:4" hidden="1" x14ac:dyDescent="0.3">
      <c r="B59" s="37" t="s">
        <v>88</v>
      </c>
      <c r="C59" s="37" t="s">
        <v>34</v>
      </c>
      <c r="D59" s="38">
        <v>0.97899999999999998</v>
      </c>
    </row>
    <row r="60" spans="2:4" hidden="1" x14ac:dyDescent="0.3">
      <c r="B60" s="37" t="s">
        <v>89</v>
      </c>
      <c r="C60" s="39" t="s">
        <v>43</v>
      </c>
      <c r="D60" s="38">
        <v>0.95699999999999996</v>
      </c>
    </row>
    <row r="61" spans="2:4" hidden="1" x14ac:dyDescent="0.3">
      <c r="B61" s="37" t="s">
        <v>90</v>
      </c>
      <c r="C61" s="39" t="s">
        <v>39</v>
      </c>
      <c r="D61" s="38">
        <v>0.98299999999999998</v>
      </c>
    </row>
    <row r="62" spans="2:4" hidden="1" x14ac:dyDescent="0.3">
      <c r="B62" s="37" t="s">
        <v>91</v>
      </c>
      <c r="C62" s="39" t="s">
        <v>41</v>
      </c>
      <c r="D62" s="38">
        <v>1.0229999999999999</v>
      </c>
    </row>
    <row r="63" spans="2:4" hidden="1" x14ac:dyDescent="0.3">
      <c r="B63" s="37" t="s">
        <v>92</v>
      </c>
      <c r="C63" s="39" t="s">
        <v>39</v>
      </c>
      <c r="D63" s="38">
        <v>0.98299999999999998</v>
      </c>
    </row>
    <row r="64" spans="2:4" hidden="1" x14ac:dyDescent="0.3">
      <c r="B64" s="37" t="s">
        <v>93</v>
      </c>
      <c r="C64" s="37" t="s">
        <v>34</v>
      </c>
      <c r="D64" s="38">
        <v>0.97899999999999998</v>
      </c>
    </row>
    <row r="65" spans="2:4" hidden="1" x14ac:dyDescent="0.3">
      <c r="B65" s="37" t="s">
        <v>94</v>
      </c>
      <c r="C65" s="39" t="s">
        <v>58</v>
      </c>
      <c r="D65" s="38">
        <v>1.018</v>
      </c>
    </row>
    <row r="66" spans="2:4" hidden="1" x14ac:dyDescent="0.3">
      <c r="B66" s="37" t="s">
        <v>95</v>
      </c>
      <c r="C66" s="37" t="s">
        <v>34</v>
      </c>
      <c r="D66" s="38">
        <v>0.97899999999999998</v>
      </c>
    </row>
    <row r="67" spans="2:4" hidden="1" x14ac:dyDescent="0.3">
      <c r="B67" s="37" t="s">
        <v>96</v>
      </c>
      <c r="C67" s="37" t="s">
        <v>34</v>
      </c>
      <c r="D67" s="38">
        <v>0.97899999999999998</v>
      </c>
    </row>
    <row r="68" spans="2:4" hidden="1" x14ac:dyDescent="0.3">
      <c r="B68" s="37" t="s">
        <v>97</v>
      </c>
      <c r="C68" s="39" t="s">
        <v>30</v>
      </c>
      <c r="D68" s="38">
        <v>0.97199999999999998</v>
      </c>
    </row>
    <row r="69" spans="2:4" hidden="1" x14ac:dyDescent="0.3">
      <c r="B69" s="37" t="s">
        <v>98</v>
      </c>
      <c r="C69" s="39" t="s">
        <v>39</v>
      </c>
      <c r="D69" s="38">
        <v>0.98299999999999998</v>
      </c>
    </row>
    <row r="70" spans="2:4" hidden="1" x14ac:dyDescent="0.3">
      <c r="B70" s="37" t="s">
        <v>99</v>
      </c>
      <c r="C70" s="39" t="s">
        <v>100</v>
      </c>
      <c r="D70" s="38">
        <v>1.012</v>
      </c>
    </row>
    <row r="71" spans="2:4" hidden="1" x14ac:dyDescent="0.3">
      <c r="B71" s="37" t="s">
        <v>101</v>
      </c>
      <c r="C71" s="37" t="s">
        <v>34</v>
      </c>
      <c r="D71" s="38">
        <v>0.97899999999999998</v>
      </c>
    </row>
    <row r="72" spans="2:4" hidden="1" x14ac:dyDescent="0.3">
      <c r="B72" s="37" t="s">
        <v>102</v>
      </c>
      <c r="C72" s="37" t="s">
        <v>32</v>
      </c>
      <c r="D72" s="38">
        <v>1.0229999999999999</v>
      </c>
    </row>
    <row r="73" spans="2:4" hidden="1" x14ac:dyDescent="0.3">
      <c r="B73" s="37" t="s">
        <v>103</v>
      </c>
      <c r="C73" s="37" t="s">
        <v>34</v>
      </c>
      <c r="D73" s="38">
        <v>0.97899999999999998</v>
      </c>
    </row>
    <row r="74" spans="2:4" hidden="1" x14ac:dyDescent="0.3">
      <c r="B74" s="37" t="s">
        <v>104</v>
      </c>
      <c r="C74" s="39" t="s">
        <v>39</v>
      </c>
      <c r="D74" s="38">
        <v>0.98299999999999998</v>
      </c>
    </row>
    <row r="75" spans="2:4" hidden="1" x14ac:dyDescent="0.3">
      <c r="B75" s="37" t="s">
        <v>105</v>
      </c>
      <c r="C75" s="39" t="s">
        <v>39</v>
      </c>
      <c r="D75" s="38">
        <v>0.98299999999999998</v>
      </c>
    </row>
    <row r="76" spans="2:4" hidden="1" x14ac:dyDescent="0.3">
      <c r="B76" s="37" t="s">
        <v>106</v>
      </c>
      <c r="C76" s="39" t="s">
        <v>43</v>
      </c>
      <c r="D76" s="38">
        <v>0.95699999999999996</v>
      </c>
    </row>
    <row r="77" spans="2:4" hidden="1" x14ac:dyDescent="0.3">
      <c r="B77" s="37" t="s">
        <v>107</v>
      </c>
      <c r="C77" s="39" t="s">
        <v>39</v>
      </c>
      <c r="D77" s="38">
        <v>0.98299999999999998</v>
      </c>
    </row>
    <row r="78" spans="2:4" hidden="1" x14ac:dyDescent="0.3">
      <c r="B78" s="37" t="s">
        <v>108</v>
      </c>
      <c r="C78" s="37" t="s">
        <v>34</v>
      </c>
      <c r="D78" s="38">
        <v>0.97899999999999998</v>
      </c>
    </row>
    <row r="79" spans="2:4" hidden="1" x14ac:dyDescent="0.3">
      <c r="B79" s="37" t="s">
        <v>109</v>
      </c>
      <c r="C79" s="39" t="s">
        <v>45</v>
      </c>
      <c r="D79" s="38">
        <v>0.96499999999999997</v>
      </c>
    </row>
    <row r="80" spans="2:4" hidden="1" x14ac:dyDescent="0.3">
      <c r="B80" s="37" t="s">
        <v>110</v>
      </c>
      <c r="C80" s="37" t="s">
        <v>32</v>
      </c>
      <c r="D80" s="38">
        <v>1.0229999999999999</v>
      </c>
    </row>
    <row r="81" spans="2:4" hidden="1" x14ac:dyDescent="0.3">
      <c r="B81" s="37" t="s">
        <v>111</v>
      </c>
      <c r="C81" s="39" t="s">
        <v>32</v>
      </c>
      <c r="D81" s="38">
        <v>1.0229999999999999</v>
      </c>
    </row>
    <row r="82" spans="2:4" hidden="1" x14ac:dyDescent="0.3">
      <c r="B82" s="37" t="s">
        <v>112</v>
      </c>
      <c r="C82" s="39" t="s">
        <v>32</v>
      </c>
      <c r="D82" s="38">
        <v>1.0229999999999999</v>
      </c>
    </row>
    <row r="83" spans="2:4" hidden="1" x14ac:dyDescent="0.3">
      <c r="B83" s="37" t="s">
        <v>113</v>
      </c>
      <c r="C83" s="39" t="s">
        <v>37</v>
      </c>
      <c r="D83" s="38">
        <v>0.95399999999999996</v>
      </c>
    </row>
    <row r="84" spans="2:4" hidden="1" x14ac:dyDescent="0.3">
      <c r="B84" s="37" t="s">
        <v>114</v>
      </c>
      <c r="C84" s="39" t="s">
        <v>43</v>
      </c>
      <c r="D84" s="38">
        <v>0.95699999999999996</v>
      </c>
    </row>
    <row r="85" spans="2:4" hidden="1" x14ac:dyDescent="0.3">
      <c r="B85" s="37" t="s">
        <v>115</v>
      </c>
      <c r="C85" s="37" t="s">
        <v>34</v>
      </c>
      <c r="D85" s="38">
        <v>0.97899999999999998</v>
      </c>
    </row>
    <row r="86" spans="2:4" hidden="1" x14ac:dyDescent="0.3">
      <c r="B86" s="37" t="s">
        <v>116</v>
      </c>
      <c r="C86" s="39" t="s">
        <v>39</v>
      </c>
      <c r="D86" s="38">
        <v>0.98299999999999998</v>
      </c>
    </row>
    <row r="87" spans="2:4" hidden="1" x14ac:dyDescent="0.3">
      <c r="B87" s="37" t="s">
        <v>117</v>
      </c>
      <c r="C87" s="37" t="s">
        <v>34</v>
      </c>
      <c r="D87" s="38">
        <v>0.97899999999999998</v>
      </c>
    </row>
    <row r="88" spans="2:4" hidden="1" x14ac:dyDescent="0.3">
      <c r="B88" s="37" t="s">
        <v>118</v>
      </c>
      <c r="C88" s="37" t="s">
        <v>34</v>
      </c>
      <c r="D88" s="38">
        <v>0.97899999999999998</v>
      </c>
    </row>
    <row r="89" spans="2:4" hidden="1" x14ac:dyDescent="0.3">
      <c r="B89" s="37" t="s">
        <v>119</v>
      </c>
      <c r="C89" s="39" t="s">
        <v>58</v>
      </c>
      <c r="D89" s="38">
        <v>1.018</v>
      </c>
    </row>
    <row r="90" spans="2:4" hidden="1" x14ac:dyDescent="0.3">
      <c r="B90" s="37" t="s">
        <v>120</v>
      </c>
      <c r="C90" s="37" t="s">
        <v>34</v>
      </c>
      <c r="D90" s="38">
        <v>0.97899999999999998</v>
      </c>
    </row>
    <row r="91" spans="2:4" hidden="1" x14ac:dyDescent="0.3">
      <c r="B91" s="37" t="s">
        <v>121</v>
      </c>
      <c r="C91" s="39" t="s">
        <v>43</v>
      </c>
      <c r="D91" s="38">
        <v>0.95699999999999996</v>
      </c>
    </row>
    <row r="92" spans="2:4" hidden="1" x14ac:dyDescent="0.3">
      <c r="B92" s="37" t="s">
        <v>122</v>
      </c>
      <c r="C92" s="37" t="s">
        <v>32</v>
      </c>
      <c r="D92" s="38">
        <v>1.0229999999999999</v>
      </c>
    </row>
    <row r="93" spans="2:4" hidden="1" x14ac:dyDescent="0.3">
      <c r="B93" s="37" t="s">
        <v>123</v>
      </c>
      <c r="C93" s="39" t="s">
        <v>43</v>
      </c>
      <c r="D93" s="38">
        <v>0.95699999999999996</v>
      </c>
    </row>
    <row r="94" spans="2:4" hidden="1" x14ac:dyDescent="0.3">
      <c r="B94" s="37" t="s">
        <v>124</v>
      </c>
      <c r="C94" s="37" t="s">
        <v>34</v>
      </c>
      <c r="D94" s="38">
        <v>0.97899999999999998</v>
      </c>
    </row>
    <row r="95" spans="2:4" hidden="1" x14ac:dyDescent="0.3">
      <c r="B95" s="37" t="s">
        <v>125</v>
      </c>
      <c r="C95" s="39" t="s">
        <v>43</v>
      </c>
      <c r="D95" s="38">
        <v>0.95699999999999996</v>
      </c>
    </row>
    <row r="96" spans="2:4" hidden="1" x14ac:dyDescent="0.3">
      <c r="B96" s="37" t="s">
        <v>126</v>
      </c>
      <c r="C96" s="39" t="s">
        <v>32</v>
      </c>
      <c r="D96" s="38">
        <v>1.0229999999999999</v>
      </c>
    </row>
    <row r="97" spans="2:6" hidden="1" x14ac:dyDescent="0.3">
      <c r="B97" s="40" t="s">
        <v>127</v>
      </c>
      <c r="C97" s="41" t="s">
        <v>39</v>
      </c>
      <c r="D97" s="42">
        <v>0.98299999999999998</v>
      </c>
    </row>
    <row r="98" spans="2:6" hidden="1" x14ac:dyDescent="0.3">
      <c r="B98" s="43" t="s">
        <v>128</v>
      </c>
      <c r="C98" s="43" t="s">
        <v>34</v>
      </c>
      <c r="D98" s="44">
        <v>0.97899999999999998</v>
      </c>
      <c r="F98" s="31"/>
    </row>
    <row r="99" spans="2:6" hidden="1" x14ac:dyDescent="0.3">
      <c r="B99" s="43" t="s">
        <v>129</v>
      </c>
      <c r="C99" s="43" t="s">
        <v>34</v>
      </c>
      <c r="D99" s="44">
        <v>0.97899999999999998</v>
      </c>
      <c r="F99" s="31"/>
    </row>
    <row r="100" spans="2:6" hidden="1" x14ac:dyDescent="0.3">
      <c r="B100" s="43" t="s">
        <v>130</v>
      </c>
      <c r="C100" s="43" t="s">
        <v>39</v>
      </c>
      <c r="D100" s="44">
        <v>0.98299999999999998</v>
      </c>
      <c r="F100" s="31"/>
    </row>
    <row r="101" spans="2:6" hidden="1" x14ac:dyDescent="0.3">
      <c r="B101" s="43" t="s">
        <v>131</v>
      </c>
      <c r="C101" s="43" t="s">
        <v>32</v>
      </c>
      <c r="D101" s="44">
        <v>1.0229999999999999</v>
      </c>
      <c r="F101" s="31"/>
    </row>
    <row r="102" spans="2:6" hidden="1" x14ac:dyDescent="0.3">
      <c r="B102" s="43" t="s">
        <v>132</v>
      </c>
      <c r="C102" s="43" t="s">
        <v>39</v>
      </c>
      <c r="D102" s="44">
        <v>0.98299999999999998</v>
      </c>
      <c r="F102" s="31"/>
    </row>
    <row r="103" spans="2:6" hidden="1" x14ac:dyDescent="0.3">
      <c r="B103" s="43" t="s">
        <v>133</v>
      </c>
      <c r="C103" s="43" t="s">
        <v>32</v>
      </c>
      <c r="D103" s="44">
        <v>1.0229999999999999</v>
      </c>
      <c r="F103" s="31"/>
    </row>
    <row r="104" spans="2:6" hidden="1" x14ac:dyDescent="0.3">
      <c r="B104" s="43" t="s">
        <v>134</v>
      </c>
      <c r="C104" s="43" t="s">
        <v>30</v>
      </c>
      <c r="D104" s="44">
        <v>0.97199999999999998</v>
      </c>
      <c r="F104" s="31"/>
    </row>
    <row r="105" spans="2:6" hidden="1" x14ac:dyDescent="0.3">
      <c r="B105" s="43" t="s">
        <v>135</v>
      </c>
      <c r="C105" s="43" t="s">
        <v>45</v>
      </c>
      <c r="D105" s="44">
        <v>0.96499999999999997</v>
      </c>
      <c r="F105" s="31"/>
    </row>
    <row r="106" spans="2:6" hidden="1" x14ac:dyDescent="0.3">
      <c r="B106" s="43" t="s">
        <v>136</v>
      </c>
      <c r="C106" s="43" t="s">
        <v>34</v>
      </c>
      <c r="D106" s="43">
        <v>0.97899999999999998</v>
      </c>
      <c r="F106" s="31"/>
    </row>
    <row r="107" spans="2:6" hidden="1" x14ac:dyDescent="0.3">
      <c r="B107" s="43" t="s">
        <v>137</v>
      </c>
      <c r="C107" s="43" t="s">
        <v>30</v>
      </c>
      <c r="D107" s="44">
        <v>0.97199999999999998</v>
      </c>
      <c r="F107" s="31"/>
    </row>
    <row r="108" spans="2:6" hidden="1" x14ac:dyDescent="0.3">
      <c r="B108" s="43" t="s">
        <v>138</v>
      </c>
      <c r="C108" s="43" t="s">
        <v>43</v>
      </c>
      <c r="D108" s="44">
        <v>0.95699999999999996</v>
      </c>
      <c r="F108" s="31"/>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CC611C05-FC10-4069-BD5D-D8E84069DE00}">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6F71-B96B-4666-889F-B48A8F8485CF}">
  <dimension ref="A1:F52"/>
  <sheetViews>
    <sheetView workbookViewId="0">
      <selection activeCell="B37" sqref="B37"/>
    </sheetView>
  </sheetViews>
  <sheetFormatPr defaultRowHeight="14.4" x14ac:dyDescent="0.3"/>
  <cols>
    <col min="1" max="1" width="54.109375" customWidth="1"/>
    <col min="2" max="2" width="28.77734375" customWidth="1"/>
    <col min="3" max="3" width="22.21875" customWidth="1"/>
    <col min="4" max="4" width="22.33203125" customWidth="1"/>
    <col min="5" max="5" width="18.33203125" customWidth="1"/>
    <col min="6" max="6" width="13.33203125" customWidth="1"/>
    <col min="7" max="7" width="12.77734375" customWidth="1"/>
  </cols>
  <sheetData>
    <row r="1" spans="1:6" ht="15.6" x14ac:dyDescent="0.3">
      <c r="A1" s="1" t="s">
        <v>0</v>
      </c>
      <c r="B1" s="1"/>
      <c r="C1" s="2"/>
      <c r="D1" s="1"/>
      <c r="E1" s="3"/>
      <c r="F1" s="2"/>
    </row>
    <row r="2" spans="1:6" x14ac:dyDescent="0.3">
      <c r="A2" s="2"/>
      <c r="B2" s="4"/>
      <c r="C2" s="2"/>
      <c r="D2" s="4"/>
      <c r="E2" s="3"/>
      <c r="F2" s="2"/>
    </row>
    <row r="3" spans="1:6" x14ac:dyDescent="0.3">
      <c r="A3" s="5" t="s">
        <v>1</v>
      </c>
      <c r="B3" s="6"/>
      <c r="C3" s="2"/>
      <c r="D3" s="5" t="s">
        <v>2</v>
      </c>
      <c r="E3" s="3"/>
      <c r="F3" s="2"/>
    </row>
    <row r="4" spans="1:6" x14ac:dyDescent="0.3">
      <c r="A4" s="7" t="s">
        <v>231</v>
      </c>
      <c r="B4" s="8">
        <f>'Direct Staffing'!C81</f>
        <v>0</v>
      </c>
      <c r="C4" s="2"/>
      <c r="D4" s="9">
        <f>B4</f>
        <v>0</v>
      </c>
      <c r="E4" s="3"/>
      <c r="F4" s="2"/>
    </row>
    <row r="5" spans="1:6" x14ac:dyDescent="0.3">
      <c r="A5" s="7" t="s">
        <v>232</v>
      </c>
      <c r="B5" s="8">
        <f>'Direct Staffing'!C82</f>
        <v>0</v>
      </c>
      <c r="C5" s="2"/>
      <c r="D5" s="9">
        <f>B5</f>
        <v>0</v>
      </c>
      <c r="E5" s="3"/>
      <c r="F5" s="2"/>
    </row>
    <row r="6" spans="1:6" x14ac:dyDescent="0.3">
      <c r="A6" s="2"/>
      <c r="B6" s="6"/>
      <c r="C6" s="2"/>
      <c r="D6" s="4"/>
      <c r="E6" s="3"/>
      <c r="F6" s="2"/>
    </row>
    <row r="7" spans="1:6" x14ac:dyDescent="0.3">
      <c r="A7" s="5" t="s">
        <v>3</v>
      </c>
      <c r="B7" s="6"/>
      <c r="C7" s="2"/>
      <c r="D7" s="5"/>
      <c r="E7" s="3"/>
      <c r="F7" s="2"/>
    </row>
    <row r="8" spans="1:6" x14ac:dyDescent="0.3">
      <c r="A8" s="7" t="s">
        <v>233</v>
      </c>
      <c r="B8" s="8">
        <f>'Direct Staffing'!C85</f>
        <v>0</v>
      </c>
      <c r="C8" s="2"/>
      <c r="D8" s="9">
        <f>B8</f>
        <v>0</v>
      </c>
      <c r="E8" s="3"/>
      <c r="F8" s="2"/>
    </row>
    <row r="9" spans="1:6" x14ac:dyDescent="0.3">
      <c r="A9" s="7" t="s">
        <v>234</v>
      </c>
      <c r="B9" s="8">
        <f>'Direct Staffing'!C86</f>
        <v>0</v>
      </c>
      <c r="C9" s="2"/>
      <c r="D9" s="9">
        <f>B9</f>
        <v>0</v>
      </c>
      <c r="E9" s="3"/>
      <c r="F9" s="2"/>
    </row>
    <row r="10" spans="1:6" x14ac:dyDescent="0.3">
      <c r="A10" s="2"/>
      <c r="B10" s="6"/>
      <c r="C10" s="2"/>
      <c r="D10" s="4"/>
      <c r="E10" s="3"/>
      <c r="F10" s="2"/>
    </row>
    <row r="11" spans="1:6" x14ac:dyDescent="0.3">
      <c r="A11" s="5" t="s">
        <v>4</v>
      </c>
      <c r="B11" s="6"/>
      <c r="C11" s="2"/>
      <c r="D11" s="4"/>
      <c r="E11" s="3"/>
      <c r="F11" s="2"/>
    </row>
    <row r="12" spans="1:6" x14ac:dyDescent="0.3">
      <c r="A12" s="7" t="s">
        <v>237</v>
      </c>
      <c r="B12" s="208">
        <v>0.23599999999999999</v>
      </c>
      <c r="C12" s="2"/>
      <c r="D12" s="9">
        <f>B12*B4</f>
        <v>0</v>
      </c>
      <c r="E12" s="3"/>
      <c r="F12" s="2"/>
    </row>
    <row r="13" spans="1:6" x14ac:dyDescent="0.3">
      <c r="A13" s="7" t="s">
        <v>238</v>
      </c>
      <c r="B13" s="209"/>
      <c r="C13" s="2"/>
      <c r="D13" s="9">
        <f>B12*B5</f>
        <v>0</v>
      </c>
      <c r="E13" s="3"/>
      <c r="F13" s="2"/>
    </row>
    <row r="14" spans="1:6" x14ac:dyDescent="0.3">
      <c r="A14" s="2"/>
      <c r="B14" s="6"/>
      <c r="C14" s="2"/>
      <c r="D14" s="4"/>
      <c r="E14" s="3"/>
      <c r="F14" s="2"/>
    </row>
    <row r="15" spans="1:6" x14ac:dyDescent="0.3">
      <c r="A15" s="5" t="s">
        <v>5</v>
      </c>
      <c r="B15" s="6"/>
      <c r="C15" s="2"/>
      <c r="D15" s="4"/>
      <c r="E15" s="3"/>
      <c r="F15" s="2"/>
    </row>
    <row r="16" spans="1:6" x14ac:dyDescent="0.3">
      <c r="A16" s="7" t="s">
        <v>239</v>
      </c>
      <c r="B16" s="8">
        <f>Transportation!C17</f>
        <v>0</v>
      </c>
      <c r="C16" s="2"/>
      <c r="D16" s="9">
        <f>B16/365</f>
        <v>0</v>
      </c>
      <c r="E16" s="3"/>
      <c r="F16" s="2"/>
    </row>
    <row r="17" spans="1:6" x14ac:dyDescent="0.3">
      <c r="A17" s="7" t="s">
        <v>240</v>
      </c>
      <c r="B17" s="8">
        <f>Transportation!C18</f>
        <v>0</v>
      </c>
      <c r="C17" s="2"/>
      <c r="D17" s="9">
        <f>B17/365</f>
        <v>0</v>
      </c>
      <c r="E17" s="3"/>
      <c r="F17" s="2"/>
    </row>
    <row r="18" spans="1:6" x14ac:dyDescent="0.3">
      <c r="A18" s="2"/>
      <c r="B18" s="6"/>
      <c r="C18" s="2"/>
      <c r="D18" s="4"/>
      <c r="E18" s="3"/>
      <c r="F18" s="2"/>
    </row>
    <row r="19" spans="1:6" x14ac:dyDescent="0.3">
      <c r="A19" s="5" t="s">
        <v>7</v>
      </c>
      <c r="B19" s="6"/>
      <c r="C19" s="2"/>
      <c r="D19" s="4"/>
      <c r="E19" s="3"/>
      <c r="F19" s="2"/>
    </row>
    <row r="20" spans="1:6" x14ac:dyDescent="0.3">
      <c r="A20" s="7" t="s">
        <v>241</v>
      </c>
      <c r="B20" s="129">
        <f>2260.21</f>
        <v>2260.21</v>
      </c>
      <c r="C20" s="2"/>
      <c r="D20" s="9">
        <f>B20/365</f>
        <v>6.1923561643835621</v>
      </c>
      <c r="E20" s="3"/>
      <c r="F20" s="2"/>
    </row>
    <row r="21" spans="1:6" x14ac:dyDescent="0.3">
      <c r="A21" s="7" t="s">
        <v>253</v>
      </c>
      <c r="B21" s="125">
        <f>2260.21*1.048</f>
        <v>2368.7000800000001</v>
      </c>
      <c r="C21" s="2"/>
      <c r="D21" s="9">
        <f>B21/365</f>
        <v>6.4895892602739726</v>
      </c>
      <c r="E21" s="3"/>
      <c r="F21" s="2"/>
    </row>
    <row r="22" spans="1:6" x14ac:dyDescent="0.3">
      <c r="A22" s="2"/>
      <c r="B22" s="6"/>
      <c r="C22" s="2"/>
      <c r="D22" s="4"/>
      <c r="E22" s="3"/>
      <c r="F22" s="2"/>
    </row>
    <row r="23" spans="1:6" x14ac:dyDescent="0.3">
      <c r="A23" s="5" t="s">
        <v>8</v>
      </c>
      <c r="B23" s="6"/>
      <c r="C23" s="2"/>
      <c r="D23" s="4"/>
      <c r="E23" s="3"/>
      <c r="F23" s="2"/>
    </row>
    <row r="24" spans="1:6" x14ac:dyDescent="0.3">
      <c r="A24" s="7" t="s">
        <v>242</v>
      </c>
      <c r="B24" s="210">
        <v>0.1845</v>
      </c>
      <c r="C24" s="2"/>
      <c r="D24" s="9">
        <f>E24-(D4+D12+D16+D20+D8)</f>
        <v>1.4009683780855511</v>
      </c>
      <c r="E24" s="130">
        <f>(D4+D8+D12+D16+D20)/(1-B24)</f>
        <v>7.5933245424691131</v>
      </c>
      <c r="F24" s="2"/>
    </row>
    <row r="25" spans="1:6" x14ac:dyDescent="0.3">
      <c r="A25" s="7" t="s">
        <v>243</v>
      </c>
      <c r="B25" s="211"/>
      <c r="C25" s="2"/>
      <c r="D25" s="9">
        <f>E25-(D5+D13+D17+D21+D9)</f>
        <v>1.4682148602336582</v>
      </c>
      <c r="E25" s="130">
        <f>(D5+D9+D13+D17+D21)/(1-B24)</f>
        <v>7.9578041205076309</v>
      </c>
      <c r="F25" s="2"/>
    </row>
    <row r="26" spans="1:6" x14ac:dyDescent="0.3">
      <c r="A26" s="6"/>
      <c r="B26" s="10"/>
      <c r="C26" s="2"/>
      <c r="D26" s="9"/>
      <c r="E26" s="3"/>
      <c r="F26" s="2"/>
    </row>
    <row r="27" spans="1:6" x14ac:dyDescent="0.3">
      <c r="A27" s="11" t="s">
        <v>9</v>
      </c>
      <c r="B27" s="12"/>
      <c r="C27" s="13"/>
      <c r="D27" s="13"/>
      <c r="E27" s="3"/>
      <c r="F27" s="2"/>
    </row>
    <row r="28" spans="1:6" x14ac:dyDescent="0.3">
      <c r="A28" s="14" t="s">
        <v>10</v>
      </c>
      <c r="B28" s="15" t="str">
        <f>'Regional Variance Factor'!B7</f>
        <v>-</v>
      </c>
      <c r="C28" s="16"/>
      <c r="D28" s="17" t="str">
        <f>IF((B28&lt;&gt;"-"),((E24*B28)-E24),"Select County")</f>
        <v>Select County</v>
      </c>
      <c r="E28" s="3"/>
      <c r="F28" s="2"/>
    </row>
    <row r="29" spans="1:6" x14ac:dyDescent="0.3">
      <c r="A29" s="2"/>
      <c r="B29" s="6"/>
      <c r="C29" s="2"/>
      <c r="D29" s="4"/>
      <c r="E29" s="3"/>
      <c r="F29" s="2"/>
    </row>
    <row r="30" spans="1:6" x14ac:dyDescent="0.3">
      <c r="A30" s="18" t="s">
        <v>244</v>
      </c>
      <c r="B30" s="8" t="str">
        <f>D30</f>
        <v>Select County</v>
      </c>
      <c r="C30" s="2"/>
      <c r="D30" s="19" t="str">
        <f>IF((B28&lt;&gt;"-"),E24+D28,"Select County")</f>
        <v>Select County</v>
      </c>
      <c r="E30" s="3"/>
      <c r="F30" s="2"/>
    </row>
    <row r="31" spans="1:6" x14ac:dyDescent="0.3">
      <c r="A31" s="18" t="s">
        <v>245</v>
      </c>
      <c r="B31" s="8" t="str">
        <f>D31</f>
        <v>Select County</v>
      </c>
      <c r="C31" s="2"/>
      <c r="D31" s="19" t="str">
        <f>IF((B28&lt;&gt;"-"),E25+D28,"Select County")</f>
        <v>Select County</v>
      </c>
      <c r="E31" s="3"/>
      <c r="F31" s="2"/>
    </row>
    <row r="32" spans="1:6" x14ac:dyDescent="0.3">
      <c r="A32" s="2"/>
      <c r="B32" s="4"/>
      <c r="C32" s="2"/>
      <c r="D32" s="4"/>
      <c r="E32" s="3"/>
      <c r="F32" s="2"/>
    </row>
    <row r="33" spans="1:6" x14ac:dyDescent="0.3">
      <c r="A33" s="20" t="s">
        <v>11</v>
      </c>
      <c r="B33" s="21">
        <v>1</v>
      </c>
      <c r="C33" s="22"/>
      <c r="D33" s="23"/>
      <c r="E33" s="24"/>
      <c r="F33" s="22"/>
    </row>
    <row r="34" spans="1:6" x14ac:dyDescent="0.3">
      <c r="A34" s="25" t="s">
        <v>12</v>
      </c>
      <c r="B34" s="26" t="s">
        <v>13</v>
      </c>
      <c r="C34" s="22"/>
      <c r="D34" s="23"/>
      <c r="E34" s="24"/>
      <c r="F34" s="22"/>
    </row>
    <row r="35" spans="1:6" x14ac:dyDescent="0.3">
      <c r="A35" s="22"/>
      <c r="B35" s="22"/>
      <c r="C35" s="22"/>
      <c r="D35" s="23"/>
      <c r="E35" s="24"/>
      <c r="F35" s="22"/>
    </row>
    <row r="36" spans="1:6" x14ac:dyDescent="0.3">
      <c r="A36" s="18" t="s">
        <v>246</v>
      </c>
      <c r="B36" s="27" t="str">
        <f>IF((B28&lt;&gt;"-"),B33*B30,"Select County")</f>
        <v>Select County</v>
      </c>
      <c r="C36" s="2"/>
      <c r="D36" s="4"/>
      <c r="E36" s="3"/>
      <c r="F36" s="2"/>
    </row>
    <row r="37" spans="1:6" x14ac:dyDescent="0.3">
      <c r="A37" s="18" t="s">
        <v>247</v>
      </c>
      <c r="B37" s="27" t="str">
        <f>IF((B28&lt;&gt;"-"),B33*B31,"Select County")</f>
        <v>Select County</v>
      </c>
      <c r="C37" s="131" t="e">
        <f>(B37-B36)/B36</f>
        <v>#VALUE!</v>
      </c>
      <c r="D37" s="4"/>
      <c r="E37" s="3"/>
      <c r="F37" s="2"/>
    </row>
    <row r="38" spans="1:6" x14ac:dyDescent="0.3">
      <c r="A38" s="2"/>
      <c r="B38" s="2"/>
      <c r="C38" s="4"/>
      <c r="D38" s="4"/>
      <c r="E38" s="3"/>
      <c r="F38" s="4"/>
    </row>
    <row r="39" spans="1:6" hidden="1" x14ac:dyDescent="0.3">
      <c r="A39" s="5" t="s">
        <v>14</v>
      </c>
      <c r="B39" s="28">
        <v>0.01</v>
      </c>
      <c r="C39" s="2"/>
      <c r="D39" s="4"/>
      <c r="E39" s="3"/>
      <c r="F39" s="2"/>
    </row>
    <row r="40" spans="1:6" hidden="1" x14ac:dyDescent="0.3">
      <c r="A40" s="29" t="s">
        <v>15</v>
      </c>
      <c r="B40" s="30" t="str">
        <f>IF((B28&lt;&gt;"-"),B36*B39,"-")</f>
        <v>-</v>
      </c>
      <c r="C40" s="2"/>
      <c r="D40" s="4"/>
      <c r="E40" s="3"/>
      <c r="F40" s="2"/>
    </row>
    <row r="41" spans="1:6" hidden="1" x14ac:dyDescent="0.3">
      <c r="A41" s="2"/>
      <c r="B41" s="2"/>
      <c r="C41" s="2"/>
      <c r="D41" s="4"/>
      <c r="E41" s="3"/>
      <c r="F41" s="2"/>
    </row>
    <row r="42" spans="1:6" hidden="1" x14ac:dyDescent="0.3">
      <c r="A42" s="18" t="s">
        <v>16</v>
      </c>
      <c r="B42" s="27" t="str">
        <f>IF((B28&lt;&gt;"-"),B36+B40,"-")</f>
        <v>-</v>
      </c>
      <c r="C42" s="2"/>
      <c r="D42" s="4"/>
      <c r="E42" s="3"/>
      <c r="F42" s="2"/>
    </row>
    <row r="43" spans="1:6" hidden="1" x14ac:dyDescent="0.3">
      <c r="A43" s="4"/>
      <c r="B43" s="4"/>
      <c r="C43" s="4"/>
      <c r="D43" s="4"/>
      <c r="E43" s="3"/>
      <c r="F43" s="4"/>
    </row>
    <row r="44" spans="1:6" hidden="1" x14ac:dyDescent="0.3">
      <c r="A44" s="5" t="s">
        <v>17</v>
      </c>
      <c r="B44" s="28">
        <v>0.05</v>
      </c>
      <c r="C44" s="2"/>
      <c r="D44" s="4"/>
      <c r="E44" s="3"/>
      <c r="F44" s="2"/>
    </row>
    <row r="45" spans="1:6" hidden="1" x14ac:dyDescent="0.3">
      <c r="A45" s="29" t="s">
        <v>15</v>
      </c>
      <c r="B45" s="30" t="str">
        <f>IF((B28&lt;&gt;"-"),B42*B44,"-")</f>
        <v>-</v>
      </c>
      <c r="C45" s="2"/>
      <c r="D45" s="4"/>
      <c r="E45" s="3"/>
      <c r="F45" s="2"/>
    </row>
    <row r="46" spans="1:6" hidden="1" x14ac:dyDescent="0.3">
      <c r="A46" s="2"/>
      <c r="B46" s="2"/>
      <c r="C46" s="2"/>
      <c r="D46" s="4"/>
      <c r="E46" s="3"/>
      <c r="F46" s="2"/>
    </row>
    <row r="47" spans="1:6" hidden="1" x14ac:dyDescent="0.3">
      <c r="A47" s="18" t="s">
        <v>18</v>
      </c>
      <c r="B47" s="27" t="str">
        <f>IF((B28&lt;&gt;"-"),B42+B45,"-")</f>
        <v>-</v>
      </c>
      <c r="C47" s="2"/>
      <c r="D47" s="4"/>
      <c r="E47" s="3"/>
      <c r="F47" s="2"/>
    </row>
    <row r="48" spans="1:6" hidden="1" x14ac:dyDescent="0.3">
      <c r="A48" s="4"/>
      <c r="B48" s="4"/>
      <c r="C48" s="4"/>
      <c r="D48" s="4"/>
      <c r="E48" s="3"/>
      <c r="F48" s="4"/>
    </row>
    <row r="49" spans="1:6" hidden="1" x14ac:dyDescent="0.3">
      <c r="A49" s="5" t="s">
        <v>19</v>
      </c>
      <c r="B49" s="28">
        <v>0.01</v>
      </c>
      <c r="C49" s="2"/>
      <c r="D49" s="4"/>
      <c r="E49" s="3"/>
      <c r="F49" s="2"/>
    </row>
    <row r="50" spans="1:6" hidden="1" x14ac:dyDescent="0.3">
      <c r="A50" s="29" t="s">
        <v>15</v>
      </c>
      <c r="B50" s="30" t="str">
        <f>IF((B28&lt;&gt;"-"),B47*B49,"-")</f>
        <v>-</v>
      </c>
      <c r="C50" s="2"/>
      <c r="D50" s="4"/>
      <c r="E50" s="3"/>
      <c r="F50" s="2"/>
    </row>
    <row r="51" spans="1:6" hidden="1" x14ac:dyDescent="0.3">
      <c r="A51" s="2"/>
      <c r="B51" s="2"/>
      <c r="C51" s="2"/>
      <c r="D51" s="4"/>
      <c r="E51" s="3"/>
      <c r="F51" s="2"/>
    </row>
    <row r="52" spans="1:6" hidden="1" x14ac:dyDescent="0.3">
      <c r="A52" s="18" t="s">
        <v>20</v>
      </c>
      <c r="B52" s="27" t="str">
        <f>IF((B28&lt;&gt;"-"),B47+B50,"Select County")</f>
        <v>Select County</v>
      </c>
      <c r="C52" s="2"/>
      <c r="D52" s="4"/>
      <c r="E52" s="3"/>
      <c r="F52" s="2"/>
    </row>
  </sheetData>
  <mergeCells count="2">
    <mergeCell ref="B12:B13"/>
    <mergeCell ref="B24:B25"/>
  </mergeCells>
  <dataValidations count="22">
    <dataValidation allowBlank="1" showInputMessage="1" showErrorMessage="1" prompt="Unit Regional Variance formula is Unit Rate multiplied by the appropriate Regional Variance Factor" sqref="B28" xr:uid="{C4E1B4BC-96FA-4203-8F4E-01C57216863E}"/>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7" xr:uid="{84BF04E4-9FCD-4421-9295-CFBDFB79F6EF}"/>
    <dataValidation allowBlank="1" showInputMessage="1" showErrorMessage="1" prompt="4/1/2014 COLA Increase" sqref="B39 B44 B49" xr:uid="{5C955582-B31C-4B68-89A5-918A712BD216}"/>
    <dataValidation allowBlank="1" showInputMessage="1" showErrorMessage="1" prompt="Original Total Daily Rate is Daily Rate times Budget Neutrality Rate" sqref="B36:B37" xr:uid="{BAAAFE6C-3CDF-4232-8AE2-C407B0E6C071}"/>
    <dataValidation allowBlank="1" showInputMessage="1" showErrorMessage="1" prompt="Daily Budget Neutrality formula is Original Total Daily Rate minus Daily Rate" sqref="B34" xr:uid="{B2F14CE6-8E18-47FE-BCAE-5F8F5BA81038}"/>
    <dataValidation allowBlank="1" showInputMessage="1" showErrorMessage="1" prompt="Remote Staffing Rate Calculation is equal to Total Costs for Remote Shared Staffing" sqref="D8:D9" xr:uid="{7DE18017-93E4-4EBB-B927-8F5F02137875}"/>
    <dataValidation allowBlank="1" showInputMessage="1" showErrorMessage="1" prompt="Total Costs for Remote Shared Staffing formula is equal to Total Remote Shared Staffing Amount from Direct Staffing sheet" sqref="B8:B9" xr:uid="{6974619E-1FFB-4C44-AF1B-15FB0511EB86}"/>
    <dataValidation allowBlank="1" showInputMessage="1" showErrorMessage="1" prompt="Post COLA Total Daily Rate is Original Total Daily Rate plus Cost of Living Adjustment" sqref="B42 B47 B52" xr:uid="{C1A407FF-D998-4F4B-A108-DB55D657E762}"/>
    <dataValidation allowBlank="1" showInputMessage="1" showErrorMessage="1" prompt="Cost of Living Adjustment formula is Original Total Daily Rate multiplied by COLA Increase" sqref="B50 B40 B45" xr:uid="{A5EB52B7-0EE5-4F01-B837-8DB34BD3CA8C}"/>
    <dataValidation allowBlank="1" showInputMessage="1" showErrorMessage="1" prompt="Budget Neutrality Rate" sqref="B33 B27" xr:uid="{5AE82173-E73E-4E97-9B58-391092658FEE}"/>
    <dataValidation allowBlank="1" showInputMessage="1" showErrorMessage="1" prompt="Daily Rate formula is Annual Rate divided by 365" sqref="B30:B31" xr:uid="{E8465F96-7D3B-4794-83EA-AE1C1C346A17}"/>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30:D31" xr:uid="{5A44796A-0E1E-41C9-ABE6-56F92D5E4571}"/>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24:D26" xr:uid="{7054CE4D-0403-4FA8-87C1-1E838DAD27B0}"/>
    <dataValidation allowBlank="1" showInputMessage="1" showErrorMessage="1" prompt="Program Related Expenses Percentage formula is equal to Total Program Related Expenses and G&amp;A Support from Program Related Expenses sheet" sqref="B24 B26" xr:uid="{BA07FC8C-6C6A-46FE-8C15-00F8C3DC2046}"/>
    <dataValidation allowBlank="1" showInputMessage="1" showErrorMessage="1" prompt="Client Programming &amp; Supports Rate Calculation formula is equal to Program Support Annual Standard" sqref="D20:D21" xr:uid="{82E4CFB0-0C32-48DB-9B2C-13E3CE7DC86A}"/>
    <dataValidation allowBlank="1" showInputMessage="1" showErrorMessage="1" prompt="Program Support Annual Standard formula is equal to Client Programming and Supports Annual Standard from Client Programming &amp; Supports sheet" sqref="B20:B21" xr:uid="{FBF5EF0A-310F-4016-8764-FA2E3BC994E6}"/>
    <dataValidation allowBlank="1" showInputMessage="1" showErrorMessage="1" prompt="Transportation Rate Calculation formula is equal to Transportation Standard" sqref="D16:D17" xr:uid="{3E6691EF-2068-4ABB-BF66-3B58CC1A485F}"/>
    <dataValidation allowBlank="1" showInputMessage="1" showErrorMessage="1" prompt="Transportation Standard formula is equal to Total Transportation from Transportation sheet" sqref="B16:B17" xr:uid="{9842BC00-38C3-440C-934A-2EEC4E0ED51F}"/>
    <dataValidation allowBlank="1" showInputMessage="1" showErrorMessage="1" prompt="Employee Related Expenses Rate Calculation formula is Total Benefit Percentage times Total Costs for Individual and Shared Staffing" sqref="D12:D13" xr:uid="{32008827-F690-4C13-B6CC-E58F4C48C1CB}"/>
    <dataValidation allowBlank="1" showInputMessage="1" showErrorMessage="1" prompt="Total Benefit Percentage formula is equal to Total Benefit Percentage from Employee Related Expenses sheet" sqref="B12" xr:uid="{BCDACA76-B4F2-4108-AC5F-B8F9E5782E93}"/>
    <dataValidation allowBlank="1" showInputMessage="1" showErrorMessage="1" prompt="Direct Staffing Rate Calculation formula is equal to Total Costs for Individual and Shared Staffing" sqref="D4:D5" xr:uid="{ACED6F8C-BD81-48EA-9B47-3D5D31083EDC}"/>
    <dataValidation allowBlank="1" showInputMessage="1" showErrorMessage="1" prompt="Total Costs for Individual and Shared Staffing formula is equal to Total Staffing from Direct Staffing sheet" sqref="B4:B5" xr:uid="{6C366918-ED47-4A02-94F9-04F1D361D3BD}"/>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Direct Staffing</vt:lpstr>
      <vt:lpstr>Transportation</vt:lpstr>
      <vt:lpstr>Regional Variance Factor</vt:lpstr>
      <vt:lpstr>Res Corp Basic Rate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2021-07-14T15:05:15Z</dcterms:created>
  <dcterms:modified xsi:type="dcterms:W3CDTF">2021-08-02T20:17:36Z</dcterms:modified>
</cp:coreProperties>
</file>