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arrm541.sharepoint.com/sites/DataStatistics/General Documents/Payment Methodology/Disability Waiver Rate System/Framework Sheets/2023/2023 Unlocked/"/>
    </mc:Choice>
  </mc:AlternateContent>
  <xr:revisionPtr revIDLastSave="5" documentId="8_{74F8B342-85F5-42FC-A2C3-99A3065D8B74}" xr6:coauthVersionLast="47" xr6:coauthVersionMax="47" xr10:uidLastSave="{1FFD96EE-5C63-4B23-9B28-F2242A302994}"/>
  <bookViews>
    <workbookView xWindow="276" yWindow="1152" windowWidth="22764" windowHeight="11484" xr2:uid="{B1847F44-409C-4091-9BF6-D2C0CA0543CC}"/>
  </bookViews>
  <sheets>
    <sheet name="Disclaimer" sheetId="4" r:id="rId1"/>
    <sheet name="Direct Staffing" sheetId="1" r:id="rId2"/>
    <sheet name="Regional Variance Factor" sheetId="2" r:id="rId3"/>
    <sheet name="Respite Rate Framework"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3" l="1"/>
  <c r="B21" i="3"/>
  <c r="B13" i="3"/>
  <c r="B42" i="3" s="1"/>
  <c r="B4" i="3"/>
  <c r="D4" i="3" s="1"/>
  <c r="B7" i="2"/>
  <c r="B5" i="2"/>
  <c r="E14" i="1"/>
  <c r="C6" i="1"/>
  <c r="C10" i="1" s="1"/>
  <c r="D7" i="3" l="1"/>
  <c r="E10" i="3" s="1"/>
  <c r="D10" i="3" s="1"/>
  <c r="B24" i="3"/>
  <c r="B27" i="3"/>
  <c r="B33" i="3"/>
  <c r="B30" i="3"/>
  <c r="D13" i="3"/>
  <c r="B36" i="3"/>
  <c r="B39" i="3"/>
  <c r="D15" i="3"/>
  <c r="B15" i="3" s="1"/>
  <c r="D23" i="1"/>
  <c r="C26" i="1" s="1"/>
</calcChain>
</file>

<file path=xl/sharedStrings.xml><?xml version="1.0" encoding="utf-8"?>
<sst xmlns="http://schemas.openxmlformats.org/spreadsheetml/2006/main" count="277" uniqueCount="182">
  <si>
    <t>Direct Care Staffing:</t>
  </si>
  <si>
    <t>Step 1. Determine Wage for Direct Care Worker</t>
  </si>
  <si>
    <t>Base hourly wage</t>
  </si>
  <si>
    <t>Competitive Workforce Factor (CWF)</t>
  </si>
  <si>
    <t>Total wage per hour of service</t>
  </si>
  <si>
    <t xml:space="preserve">Step 2. Add wage for individual direct staff </t>
  </si>
  <si>
    <t>Staff Type</t>
  </si>
  <si>
    <t>CWF Wage</t>
  </si>
  <si>
    <t>Respite Services</t>
  </si>
  <si>
    <t>Step 3. Add % to cover Supervision</t>
  </si>
  <si>
    <t>Direct Supervision</t>
  </si>
  <si>
    <t>Wage</t>
  </si>
  <si>
    <t>Supervision Percent</t>
  </si>
  <si>
    <t>Supervision Amount</t>
  </si>
  <si>
    <t>Hour of Service</t>
  </si>
  <si>
    <t>Step 4. Add staffing customization option to meet high level needs provided to an individual</t>
  </si>
  <si>
    <t>Staffing Customization Options</t>
  </si>
  <si>
    <t>Add-on $</t>
  </si>
  <si>
    <t>Add-on Choice</t>
  </si>
  <si>
    <t>No Customization</t>
  </si>
  <si>
    <t>Deaf or hard of hearing</t>
  </si>
  <si>
    <t>Step 5.  Add % to cover vacation, sick and training for individual direct staff hours</t>
  </si>
  <si>
    <t>Percentage of direct care to cover staffing benefits</t>
  </si>
  <si>
    <t>Dollar Amount</t>
  </si>
  <si>
    <t>Percentage for Direct Care Staffing</t>
  </si>
  <si>
    <t>Step 6. Calculate hourly individual staffing</t>
  </si>
  <si>
    <t>Total Individual Staffing Amount</t>
  </si>
  <si>
    <t>Step 7.  Define Shared Staff Ratio</t>
  </si>
  <si>
    <t>Shared Staff Ratio</t>
  </si>
  <si>
    <t>Face to Face 1:3</t>
  </si>
  <si>
    <t>Face to Face 1:1</t>
  </si>
  <si>
    <t>Face to Face 1:2</t>
  </si>
  <si>
    <t>Remote Support 1:1</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</si>
  <si>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</si>
  <si>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</si>
  <si>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</si>
  <si>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</si>
  <si>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</si>
  <si>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</si>
  <si>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</si>
  <si>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</si>
  <si>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</si>
  <si>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</si>
  <si>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</si>
  <si>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</si>
  <si>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</si>
  <si>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</si>
  <si>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</si>
  <si>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</si>
  <si>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</si>
  <si>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</si>
  <si>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</si>
  <si>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</si>
  <si>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</si>
  <si>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</si>
  <si>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</si>
  <si>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</si>
  <si>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</si>
  <si>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</si>
  <si>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</si>
  <si>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</si>
  <si>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</si>
  <si>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</si>
  <si>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</si>
  <si>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</si>
  <si>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</si>
  <si>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</si>
  <si>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</si>
  <si>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</si>
  <si>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</si>
  <si>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</si>
  <si>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</si>
  <si>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</si>
  <si>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</si>
  <si>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</si>
  <si>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</si>
  <si>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</si>
  <si>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</si>
  <si>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</si>
  <si>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</si>
  <si>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</si>
  <si>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</si>
  <si>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</si>
  <si>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</si>
  <si>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</si>
  <si>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</si>
  <si>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</si>
  <si>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</si>
  <si>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</si>
  <si>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</si>
  <si>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</si>
  <si>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</si>
  <si>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</si>
  <si>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</si>
  <si>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</si>
  <si>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</si>
  <si>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</si>
  <si>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</si>
  <si>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</si>
  <si>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</si>
  <si>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</si>
  <si>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</si>
  <si>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</si>
  <si>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</si>
  <si>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</si>
  <si>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</si>
  <si>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</si>
  <si>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</si>
  <si>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</si>
  <si>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</si>
  <si>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</si>
  <si>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</si>
  <si>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</si>
  <si>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</si>
  <si>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</si>
  <si>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</si>
  <si>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</si>
  <si>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</si>
  <si>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</si>
  <si>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</si>
  <si>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</si>
  <si>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</si>
  <si>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</si>
  <si>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</si>
  <si>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</si>
  <si>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</si>
  <si>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</si>
  <si>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</si>
  <si>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</si>
  <si>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</si>
  <si>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</si>
  <si>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</si>
  <si>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</si>
  <si>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</si>
  <si>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</si>
  <si>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</si>
  <si>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</si>
  <si>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</si>
  <si>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</si>
  <si>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</si>
  <si>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</si>
  <si>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</si>
  <si>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</si>
  <si>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</si>
  <si>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</si>
  <si>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</si>
  <si>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</si>
  <si>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</si>
  <si>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</si>
  <si>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</si>
  <si>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</si>
  <si>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</si>
  <si>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FRAMEWORK FOR Respite</t>
  </si>
  <si>
    <t>Direct Staffing</t>
  </si>
  <si>
    <t>Rate Calculation:</t>
  </si>
  <si>
    <t>Total costs for staffing per hour</t>
  </si>
  <si>
    <t>Employee Related Expenses</t>
  </si>
  <si>
    <t>Total Benefit Percentage</t>
  </si>
  <si>
    <t>Program Related Expenses</t>
  </si>
  <si>
    <t>Total Program Related Expenses</t>
  </si>
  <si>
    <t>Regional Variance</t>
  </si>
  <si>
    <t>Regional Variance Factor</t>
  </si>
  <si>
    <t>15 Minute Unit Rate</t>
  </si>
  <si>
    <t>Budget Neutrality Factor</t>
  </si>
  <si>
    <t>15 Minute Budget Neutrality</t>
  </si>
  <si>
    <t>Staffing Ratio</t>
  </si>
  <si>
    <t>Final Unit Rate</t>
  </si>
  <si>
    <t>Original Total 15 Minute Rate</t>
  </si>
  <si>
    <t>4/1/2014 COLA</t>
  </si>
  <si>
    <t>Cost of Living Adjustment</t>
  </si>
  <si>
    <t>Post 4/1/2014 COLA Total Rate</t>
  </si>
  <si>
    <t>Post COLA Total 15 Minute Rate</t>
  </si>
  <si>
    <t>7/1/14 COLA</t>
  </si>
  <si>
    <t>Post 7/1/2014 COLA Total Rate</t>
  </si>
  <si>
    <t>7/1/15 COLA</t>
  </si>
  <si>
    <t>Post 7/1/2015 COLA Total Rate</t>
  </si>
  <si>
    <t>Disclaimer</t>
  </si>
  <si>
    <r>
      <t xml:space="preserve">This spreadsheet file is </t>
    </r>
    <r>
      <rPr>
        <sz val="11"/>
        <color theme="1"/>
        <rFont val="Calibri"/>
        <family val="2"/>
      </rPr>
      <t xml:space="preserve">©2023 and is </t>
    </r>
    <r>
      <rPr>
        <sz val="11"/>
        <color theme="1"/>
        <rFont val="Calibri"/>
        <family val="2"/>
        <scheme val="minor"/>
      </rPr>
      <t>provided to members of ARRM as a courtesy for purposes of modeling and estimating rates</t>
    </r>
    <r>
      <rPr>
        <sz val="11"/>
        <color theme="1"/>
        <rFont val="Calibri"/>
        <family val="2"/>
      </rPr>
      <t>,</t>
    </r>
    <r>
      <rPr>
        <sz val="11"/>
        <color theme="1"/>
        <rFont val="Calibri"/>
        <family val="2"/>
        <scheme val="minor"/>
      </rPr>
      <t xml:space="preserve"> and in no way guarantees rates, revenue or results. The work shown here is based on the official Disability Waiver Rate System framework spreadsheets made available by the Minnesota Department of Human Services. </t>
    </r>
  </si>
  <si>
    <r>
      <rPr>
        <u/>
        <sz val="11"/>
        <rFont val="Calibri"/>
        <family val="2"/>
        <scheme val="minor"/>
      </rPr>
      <t xml:space="preserve">(The full set of 2023 frameworks can be found at </t>
    </r>
    <r>
      <rPr>
        <u/>
        <sz val="11"/>
        <color theme="10"/>
        <rFont val="Calibri"/>
        <family val="2"/>
        <scheme val="minor"/>
      </rPr>
      <t>https://mn.gov/dhs/partners-and-providers/news-initiatives-reports-workgroups/long-term-services-and-supports/disability-waiver-rates-system/rate-setting-frameworks/)</t>
    </r>
  </si>
  <si>
    <r>
      <rPr>
        <u/>
        <sz val="11"/>
        <rFont val="Calibri"/>
        <family val="2"/>
        <scheme val="minor"/>
      </rPr>
      <t xml:space="preserve">Questions about this estimation tool should be addressed to </t>
    </r>
    <r>
      <rPr>
        <u/>
        <sz val="11"/>
        <color theme="10"/>
        <rFont val="Calibri"/>
        <family val="2"/>
        <scheme val="minor"/>
      </rPr>
      <t>kbence@arrm.org</t>
    </r>
  </si>
  <si>
    <r>
      <rPr>
        <u/>
        <sz val="11"/>
        <rFont val="Calibri"/>
        <family val="2"/>
        <scheme val="minor"/>
      </rPr>
      <t>Questions or comments on the rate frameworks should be addressed to </t>
    </r>
    <r>
      <rPr>
        <u/>
        <sz val="11"/>
        <color theme="10"/>
        <rFont val="Calibri"/>
        <family val="2"/>
        <scheme val="minor"/>
      </rPr>
      <t>dsd.responsecenter@state.mn.us.</t>
    </r>
  </si>
  <si>
    <t xml:space="preserve">   ©2023 ARRM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</si>
</sst>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00"/>
    <numFmt numFmtId="166" formatCode="0.0%"/>
  </numFmts>
  <fonts count="14" x14ac:knownFonts="1">
    <font>
      <sz val="11"/>
      <color theme="1"/>
      <name val="Calibri"/>
      <family val="2"/>
      <scheme val="minor"/>
    </font>
    <font>
      <sz val="11"/>
      <color theme="1"/>
      <name val="Calibri"/>
      <family val="2"/>
      <scheme val="minor"/>
    </font>
    <font>
      <b/>
      <i/>
      <sz val="12"/>
      <name val="Arial"/>
      <family val="2"/>
    </font>
    <font>
      <sz val="10"/>
      <color indexed="9"/>
      <name val="Arial"/>
      <family val="2"/>
    </font>
    <font>
      <sz val="10"/>
      <name val="Arial"/>
      <family val="2"/>
    </font>
    <font>
      <b/>
      <sz val="10"/>
      <name val="Arial"/>
      <family val="2"/>
    </font>
    <font>
      <b/>
      <sz val="11"/>
      <color rgb="FF000000"/>
      <name val="Calibri"/>
      <family val="2"/>
      <scheme val="minor"/>
    </font>
    <font>
      <sz val="11"/>
      <color rgb="FF000000"/>
      <name val="Calibri"/>
      <family val="2"/>
      <scheme val="minor"/>
    </font>
    <font>
      <sz val="10"/>
      <color theme="0"/>
      <name val="Arial"/>
      <family val="2"/>
    </font>
    <font>
      <sz val="10"/>
      <color theme="1"/>
      <name val="Arial"/>
      <family val="2"/>
    </font>
    <font>
      <u/>
      <sz val="11"/>
      <color theme="10"/>
      <name val="Calibri"/>
      <family val="2"/>
      <scheme val="minor"/>
    </font>
    <font>
      <b/>
      <u/>
      <sz val="11"/>
      <color theme="1"/>
      <name val="Calibri"/>
      <family val="2"/>
      <scheme val="minor"/>
    </font>
    <font>
      <sz val="11"/>
      <color theme="1"/>
      <name val="Calibri"/>
      <family val="2"/>
    </font>
    <font>
      <u/>
      <sz val="11"/>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indexed="9"/>
        <bgColor indexed="9"/>
      </patternFill>
    </fill>
    <fill>
      <patternFill patternType="solid">
        <fgColor theme="0"/>
        <bgColor indexed="9"/>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4" fillId="0" borderId="0" applyFont="0" applyFill="0" applyBorder="0" applyAlignment="0" applyProtection="0"/>
    <xf numFmtId="0" fontId="10" fillId="0" borderId="0" applyNumberFormat="0" applyFill="0" applyBorder="0" applyAlignment="0" applyProtection="0"/>
  </cellStyleXfs>
  <cellXfs count="105">
    <xf numFmtId="0" fontId="0" fillId="0" borderId="0" xfId="0"/>
    <xf numFmtId="0" fontId="2" fillId="2" borderId="0" xfId="0" applyFont="1" applyFill="1" applyAlignment="1">
      <alignment horizontal="left"/>
    </xf>
    <xf numFmtId="0" fontId="3" fillId="2" borderId="0" xfId="0" applyFont="1" applyFill="1"/>
    <xf numFmtId="0" fontId="0" fillId="2" borderId="0" xfId="0" applyFill="1"/>
    <xf numFmtId="0" fontId="5" fillId="2" borderId="0" xfId="4" applyFont="1" applyFill="1"/>
    <xf numFmtId="0" fontId="4" fillId="3" borderId="1" xfId="4" applyFill="1" applyBorder="1" applyAlignment="1">
      <alignment horizontal="left"/>
    </xf>
    <xf numFmtId="0" fontId="4" fillId="3" borderId="2" xfId="4" applyFill="1" applyBorder="1" applyAlignment="1">
      <alignment horizontal="left"/>
    </xf>
    <xf numFmtId="44" fontId="4" fillId="0" borderId="3" xfId="2" applyFont="1" applyFill="1" applyBorder="1" applyAlignment="1" applyProtection="1">
      <alignment horizontal="right" vertical="top"/>
    </xf>
    <xf numFmtId="10" fontId="4" fillId="2" borderId="3" xfId="3" applyNumberFormat="1" applyFont="1" applyFill="1" applyBorder="1"/>
    <xf numFmtId="44" fontId="4" fillId="0" borderId="3" xfId="5" applyFont="1" applyFill="1" applyBorder="1"/>
    <xf numFmtId="0" fontId="5" fillId="2" borderId="0" xfId="0" applyFont="1" applyFill="1" applyAlignment="1">
      <alignment horizontal="left"/>
    </xf>
    <xf numFmtId="0" fontId="5" fillId="2" borderId="0" xfId="0" applyFont="1" applyFill="1"/>
    <xf numFmtId="44" fontId="4" fillId="2" borderId="0" xfId="2" applyFont="1" applyFill="1"/>
    <xf numFmtId="44" fontId="4" fillId="4" borderId="3" xfId="2" applyFont="1" applyFill="1" applyBorder="1"/>
    <xf numFmtId="44" fontId="4" fillId="0" borderId="3" xfId="2" applyFont="1" applyFill="1" applyBorder="1" applyAlignment="1">
      <alignment horizontal="right" vertical="top"/>
    </xf>
    <xf numFmtId="0" fontId="0" fillId="4" borderId="1" xfId="0" applyFill="1" applyBorder="1"/>
    <xf numFmtId="0" fontId="0" fillId="4" borderId="4" xfId="0" applyFill="1" applyBorder="1"/>
    <xf numFmtId="0" fontId="0" fillId="4" borderId="3" xfId="0" applyFill="1" applyBorder="1"/>
    <xf numFmtId="44" fontId="1" fillId="0" borderId="1" xfId="2" applyFill="1" applyBorder="1" applyAlignment="1"/>
    <xf numFmtId="9" fontId="1" fillId="2" borderId="3" xfId="3" applyFill="1" applyBorder="1"/>
    <xf numFmtId="44" fontId="1" fillId="2" borderId="3" xfId="2" applyFill="1" applyBorder="1"/>
    <xf numFmtId="0" fontId="0" fillId="2" borderId="0" xfId="0" applyFill="1" applyAlignment="1">
      <alignment horizontal="left"/>
    </xf>
    <xf numFmtId="44" fontId="4" fillId="2" borderId="0" xfId="2" applyFont="1" applyFill="1" applyBorder="1" applyAlignment="1">
      <alignment horizontal="right" vertical="top"/>
    </xf>
    <xf numFmtId="164" fontId="4" fillId="2" borderId="0" xfId="1" applyNumberFormat="1" applyFont="1" applyFill="1" applyBorder="1" applyAlignment="1">
      <alignment horizontal="right" vertical="top"/>
    </xf>
    <xf numFmtId="44" fontId="4" fillId="4" borderId="3" xfId="2" applyFont="1" applyFill="1" applyBorder="1" applyAlignment="1">
      <alignment horizontal="center" wrapText="1"/>
    </xf>
    <xf numFmtId="164" fontId="4" fillId="4" borderId="3" xfId="1" applyNumberFormat="1" applyFont="1" applyFill="1" applyBorder="1" applyAlignment="1">
      <alignment horizontal="center" wrapText="1"/>
    </xf>
    <xf numFmtId="0" fontId="4" fillId="2" borderId="3" xfId="0" applyFont="1" applyFill="1" applyBorder="1"/>
    <xf numFmtId="44" fontId="4" fillId="2" borderId="3" xfId="2" applyFont="1" applyFill="1" applyBorder="1"/>
    <xf numFmtId="44" fontId="4" fillId="5" borderId="5" xfId="2" applyFont="1" applyFill="1" applyBorder="1" applyAlignment="1" applyProtection="1">
      <alignment vertical="top"/>
      <protection locked="0"/>
    </xf>
    <xf numFmtId="44" fontId="4" fillId="2" borderId="3" xfId="2" applyFont="1" applyFill="1" applyBorder="1" applyAlignment="1">
      <alignment horizontal="right"/>
    </xf>
    <xf numFmtId="44" fontId="4" fillId="5" borderId="6" xfId="2" applyFont="1" applyFill="1" applyBorder="1" applyAlignment="1" applyProtection="1">
      <alignment vertical="top"/>
    </xf>
    <xf numFmtId="10" fontId="1" fillId="2" borderId="1" xfId="3" applyNumberFormat="1" applyFill="1" applyBorder="1" applyAlignment="1"/>
    <xf numFmtId="44" fontId="0" fillId="2" borderId="3" xfId="0" applyNumberFormat="1" applyFill="1" applyBorder="1"/>
    <xf numFmtId="44" fontId="4" fillId="5" borderId="3" xfId="2" applyFont="1" applyFill="1" applyBorder="1" applyProtection="1">
      <protection locked="0"/>
    </xf>
    <xf numFmtId="164" fontId="0" fillId="2" borderId="0" xfId="1" applyNumberFormat="1" applyFont="1" applyFill="1"/>
    <xf numFmtId="44" fontId="0" fillId="2" borderId="0" xfId="2" applyFont="1" applyFill="1"/>
    <xf numFmtId="0" fontId="0" fillId="2" borderId="0" xfId="0" applyFill="1" applyProtection="1">
      <protection hidden="1"/>
    </xf>
    <xf numFmtId="0" fontId="4" fillId="2" borderId="0" xfId="0" applyFont="1" applyFill="1"/>
    <xf numFmtId="0" fontId="0" fillId="0" borderId="0" xfId="0" applyAlignment="1">
      <alignment horizontal="left"/>
    </xf>
    <xf numFmtId="0" fontId="4" fillId="4" borderId="1" xfId="0" applyFont="1" applyFill="1" applyBorder="1"/>
    <xf numFmtId="0" fontId="6" fillId="7" borderId="7" xfId="0" applyFont="1" applyFill="1" applyBorder="1" applyAlignment="1">
      <alignment vertical="center"/>
    </xf>
    <xf numFmtId="0" fontId="6" fillId="7" borderId="7" xfId="0" applyFont="1" applyFill="1" applyBorder="1" applyAlignment="1">
      <alignment horizontal="left" vertical="center"/>
    </xf>
    <xf numFmtId="0" fontId="7" fillId="3" borderId="7" xfId="0" applyFont="1" applyFill="1" applyBorder="1" applyAlignment="1">
      <alignment vertical="center"/>
    </xf>
    <xf numFmtId="0" fontId="7" fillId="3" borderId="7" xfId="0" quotePrefix="1" applyFont="1" applyFill="1" applyBorder="1" applyAlignment="1">
      <alignment horizontal="left" vertical="center"/>
    </xf>
    <xf numFmtId="0" fontId="7" fillId="0" borderId="7" xfId="0" applyFont="1" applyBorder="1" applyAlignment="1">
      <alignment vertical="center"/>
    </xf>
    <xf numFmtId="165" fontId="0" fillId="8" borderId="7" xfId="0" applyNumberFormat="1" applyFill="1" applyBorder="1"/>
    <xf numFmtId="0" fontId="0" fillId="0" borderId="7" xfId="0" applyBorder="1" applyAlignment="1">
      <alignment vertical="top"/>
    </xf>
    <xf numFmtId="0" fontId="7" fillId="0" borderId="8" xfId="0" applyFont="1" applyBorder="1" applyAlignment="1">
      <alignment vertical="center"/>
    </xf>
    <xf numFmtId="0" fontId="0" fillId="0" borderId="8" xfId="0" applyBorder="1" applyAlignment="1">
      <alignment vertical="top"/>
    </xf>
    <xf numFmtId="165" fontId="0" fillId="8" borderId="8" xfId="0" applyNumberFormat="1" applyFill="1" applyBorder="1"/>
    <xf numFmtId="0" fontId="7" fillId="0" borderId="3" xfId="0" applyFont="1" applyBorder="1" applyAlignment="1">
      <alignment vertical="center"/>
    </xf>
    <xf numFmtId="0" fontId="0" fillId="0" borderId="3" xfId="0" applyBorder="1" applyAlignment="1">
      <alignment vertical="top"/>
    </xf>
    <xf numFmtId="0" fontId="0" fillId="3" borderId="3" xfId="0" applyFill="1" applyBorder="1"/>
    <xf numFmtId="0" fontId="0" fillId="0" borderId="3" xfId="0" applyBorder="1"/>
    <xf numFmtId="165" fontId="0" fillId="8" borderId="3" xfId="0" applyNumberFormat="1" applyFill="1" applyBorder="1"/>
    <xf numFmtId="0" fontId="0" fillId="8" borderId="3" xfId="0" applyFill="1" applyBorder="1"/>
    <xf numFmtId="0" fontId="2" fillId="2" borderId="0" xfId="0" applyFont="1" applyFill="1"/>
    <xf numFmtId="0" fontId="8" fillId="2" borderId="0" xfId="0" applyFont="1" applyFill="1"/>
    <xf numFmtId="0" fontId="4" fillId="2" borderId="1" xfId="0" applyFont="1" applyFill="1" applyBorder="1"/>
    <xf numFmtId="44" fontId="0" fillId="2" borderId="0" xfId="0" applyNumberFormat="1" applyFill="1"/>
    <xf numFmtId="10" fontId="4" fillId="2" borderId="3" xfId="0" applyNumberFormat="1" applyFont="1" applyFill="1" applyBorder="1"/>
    <xf numFmtId="10" fontId="4" fillId="2" borderId="3" xfId="3" applyNumberFormat="1" applyFont="1" applyFill="1" applyBorder="1" applyAlignment="1">
      <alignment vertical="top"/>
    </xf>
    <xf numFmtId="10" fontId="4" fillId="2" borderId="0" xfId="3" applyNumberFormat="1" applyFont="1" applyFill="1" applyBorder="1" applyAlignment="1">
      <alignment vertical="top"/>
    </xf>
    <xf numFmtId="0" fontId="5" fillId="9" borderId="0" xfId="0" applyFont="1" applyFill="1"/>
    <xf numFmtId="166" fontId="4" fillId="0" borderId="0" xfId="3" applyNumberFormat="1" applyFont="1" applyFill="1" applyProtection="1"/>
    <xf numFmtId="44" fontId="9" fillId="9" borderId="0" xfId="0" applyNumberFormat="1" applyFont="1" applyFill="1"/>
    <xf numFmtId="0" fontId="9" fillId="2" borderId="0" xfId="0" applyFont="1" applyFill="1"/>
    <xf numFmtId="0" fontId="9" fillId="9" borderId="0" xfId="0" applyFont="1" applyFill="1"/>
    <xf numFmtId="0" fontId="4" fillId="9" borderId="0" xfId="0" applyFont="1" applyFill="1"/>
    <xf numFmtId="0" fontId="4" fillId="9" borderId="3" xfId="0" applyFont="1" applyFill="1" applyBorder="1"/>
    <xf numFmtId="10" fontId="4" fillId="10" borderId="3" xfId="3" applyNumberFormat="1" applyFont="1" applyFill="1" applyBorder="1"/>
    <xf numFmtId="44" fontId="9" fillId="10" borderId="0" xfId="5" applyFont="1" applyFill="1" applyAlignment="1">
      <alignment horizontal="right"/>
    </xf>
    <xf numFmtId="44" fontId="9" fillId="10" borderId="0" xfId="5" applyFont="1" applyFill="1" applyAlignment="1">
      <alignment horizontal="left"/>
    </xf>
    <xf numFmtId="166" fontId="9" fillId="9" borderId="0" xfId="0" applyNumberFormat="1" applyFont="1" applyFill="1"/>
    <xf numFmtId="0" fontId="5" fillId="2" borderId="3" xfId="0" applyFont="1" applyFill="1" applyBorder="1"/>
    <xf numFmtId="44" fontId="4" fillId="2" borderId="3" xfId="5" applyFont="1" applyFill="1" applyBorder="1"/>
    <xf numFmtId="44" fontId="0" fillId="2" borderId="0" xfId="5" applyFont="1" applyFill="1"/>
    <xf numFmtId="0" fontId="3" fillId="2" borderId="0" xfId="0" applyFont="1" applyFill="1" applyProtection="1">
      <protection hidden="1"/>
    </xf>
    <xf numFmtId="0" fontId="8" fillId="2" borderId="0" xfId="0" applyFont="1" applyFill="1" applyProtection="1">
      <protection hidden="1"/>
    </xf>
    <xf numFmtId="0" fontId="4" fillId="2" borderId="0" xfId="0" applyFont="1" applyFill="1" applyProtection="1">
      <protection hidden="1"/>
    </xf>
    <xf numFmtId="0" fontId="5" fillId="2" borderId="0" xfId="0" applyFont="1" applyFill="1" applyProtection="1">
      <protection hidden="1"/>
    </xf>
    <xf numFmtId="166" fontId="5" fillId="0" borderId="0" xfId="3" applyNumberFormat="1" applyFont="1" applyFill="1" applyProtection="1">
      <protection hidden="1"/>
    </xf>
    <xf numFmtId="0" fontId="4" fillId="2" borderId="3" xfId="0" applyFont="1" applyFill="1" applyBorder="1" applyProtection="1">
      <protection hidden="1"/>
    </xf>
    <xf numFmtId="44" fontId="0" fillId="0" borderId="3" xfId="5" applyFont="1" applyFill="1" applyBorder="1" applyProtection="1">
      <protection hidden="1"/>
    </xf>
    <xf numFmtId="44" fontId="0" fillId="2" borderId="0" xfId="0" applyNumberFormat="1" applyFill="1" applyProtection="1">
      <protection hidden="1"/>
    </xf>
    <xf numFmtId="44" fontId="0" fillId="0" borderId="0" xfId="5" applyFont="1" applyFill="1" applyBorder="1" applyProtection="1"/>
    <xf numFmtId="166" fontId="5" fillId="0" borderId="0" xfId="3" applyNumberFormat="1" applyFont="1" applyFill="1" applyProtection="1"/>
    <xf numFmtId="44" fontId="0" fillId="0" borderId="3" xfId="5" applyFont="1" applyFill="1" applyBorder="1" applyProtection="1"/>
    <xf numFmtId="0" fontId="0" fillId="4" borderId="3" xfId="0" applyFill="1" applyBorder="1" applyAlignment="1">
      <alignment horizontal="left"/>
    </xf>
    <xf numFmtId="0" fontId="4" fillId="2" borderId="3" xfId="0" applyFont="1" applyFill="1" applyBorder="1" applyAlignment="1">
      <alignment horizontal="left"/>
    </xf>
    <xf numFmtId="0" fontId="0" fillId="2" borderId="3" xfId="0" applyFill="1" applyBorder="1" applyAlignment="1">
      <alignment horizontal="left"/>
    </xf>
    <xf numFmtId="9" fontId="4" fillId="2" borderId="1" xfId="3" applyFont="1" applyFill="1" applyBorder="1" applyAlignment="1">
      <alignment horizontal="left"/>
    </xf>
    <xf numFmtId="9" fontId="4" fillId="2" borderId="4" xfId="3" applyFont="1" applyFill="1" applyBorder="1" applyAlignment="1">
      <alignment horizontal="left"/>
    </xf>
    <xf numFmtId="0" fontId="0" fillId="4" borderId="1" xfId="0" applyFill="1" applyBorder="1" applyAlignment="1">
      <alignment horizontal="left"/>
    </xf>
    <xf numFmtId="0" fontId="0" fillId="4" borderId="2" xfId="0" applyFill="1" applyBorder="1" applyAlignment="1">
      <alignment horizontal="left"/>
    </xf>
    <xf numFmtId="0" fontId="0" fillId="6" borderId="3" xfId="0" applyFill="1" applyBorder="1" applyAlignment="1">
      <alignment horizontal="left"/>
    </xf>
    <xf numFmtId="0" fontId="4" fillId="5" borderId="1" xfId="0" applyFont="1" applyFill="1" applyBorder="1" applyAlignment="1" applyProtection="1">
      <alignment horizontal="center"/>
      <protection locked="0"/>
    </xf>
    <xf numFmtId="0" fontId="4" fillId="5" borderId="4" xfId="0" applyFont="1" applyFill="1" applyBorder="1" applyAlignment="1" applyProtection="1">
      <alignment horizontal="center"/>
      <protection locked="0"/>
    </xf>
    <xf numFmtId="0" fontId="4" fillId="5" borderId="2" xfId="0" applyFont="1" applyFill="1" applyBorder="1" applyAlignment="1" applyProtection="1">
      <alignment horizontal="center"/>
      <protection locked="0"/>
    </xf>
    <xf numFmtId="0" fontId="4" fillId="3" borderId="1" xfId="0" applyFont="1" applyFill="1" applyBorder="1" applyAlignment="1">
      <alignment horizontal="center"/>
    </xf>
    <xf numFmtId="0" fontId="4" fillId="3" borderId="4" xfId="0" applyFont="1" applyFill="1" applyBorder="1" applyAlignment="1">
      <alignment horizontal="center"/>
    </xf>
    <xf numFmtId="0" fontId="4" fillId="3" borderId="2" xfId="0" applyFont="1" applyFill="1" applyBorder="1" applyAlignment="1">
      <alignment horizontal="center"/>
    </xf>
    <xf numFmtId="0" fontId="11" fillId="0" borderId="0" xfId="0" applyFont="1"/>
    <xf numFmtId="0" fontId="0" fillId="0" borderId="0" xfId="0" applyAlignment="1">
      <alignment wrapText="1"/>
    </xf>
    <xf numFmtId="0" fontId="10" fillId="0" borderId="0" xfId="6" applyAlignment="1">
      <alignment wrapText="1"/>
    </xf>
  </cellXfs>
  <cellStyles count="7">
    <cellStyle name="Comma" xfId="1" builtinId="3"/>
    <cellStyle name="Currency" xfId="2" builtinId="4"/>
    <cellStyle name="Currency 2" xfId="5" xr:uid="{22DD1F95-49DE-4DA9-9DF2-D6323EB54430}"/>
    <cellStyle name="Hyperlink" xfId="6" builtinId="8"/>
    <cellStyle name="Normal" xfId="0" builtinId="0"/>
    <cellStyle name="Normal 2" xfId="4" xr:uid="{7E7E1D7B-067E-486A-96C4-B27F5ECAA23D}"/>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5</xdr:row>
      <xdr:rowOff>144780</xdr:rowOff>
    </xdr:from>
    <xdr:to>
      <xdr:col>0</xdr:col>
      <xdr:colOff>1958340</xdr:colOff>
      <xdr:row>7</xdr:row>
      <xdr:rowOff>115386</xdr:rowOff>
    </xdr:to>
    <xdr:pic>
      <xdr:nvPicPr>
        <xdr:cNvPr id="2" name="Picture 1">
          <a:extLst>
            <a:ext uri="{FF2B5EF4-FFF2-40B4-BE49-F238E27FC236}">
              <a16:creationId xmlns:a16="http://schemas.microsoft.com/office/drawing/2014/main" id="{64E1914A-8A59-4E50-BED1-10F00EF20B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2156460"/>
          <a:ext cx="1905000" cy="3363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n.gov/dhs/partners-and-providers/news-initiatives-reports-workgroups/long-term-services-and-supports/disability-waiver-rates-system/rate-setting-frameworks/" TargetMode="External"/><Relationship Id="rId2" Type="http://schemas.openxmlformats.org/officeDocument/2006/relationships/hyperlink" Target="mailto:dsd.responsecenter@state.mn.us" TargetMode="External"/><Relationship Id="rId1" Type="http://schemas.openxmlformats.org/officeDocument/2006/relationships/hyperlink" Target="mailto:kbence@arrm.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916E8-7DAC-4A62-AF12-E6B107B59CD6}">
  <dimension ref="A1:A9"/>
  <sheetViews>
    <sheetView tabSelected="1" workbookViewId="0">
      <selection activeCell="A10" sqref="A10"/>
    </sheetView>
  </sheetViews>
  <sheetFormatPr defaultRowHeight="14.4" x14ac:dyDescent="0.3"/>
  <cols>
    <col min="1" max="1" width="76.5546875" customWidth="1"/>
  </cols>
  <sheetData>
    <row r="1" spans="1:1" x14ac:dyDescent="0.3">
      <c r="A1" s="102" t="s">
        <v>176</v>
      </c>
    </row>
    <row r="2" spans="1:1" ht="57.6" x14ac:dyDescent="0.3">
      <c r="A2" s="103" t="s">
        <v>177</v>
      </c>
    </row>
    <row r="3" spans="1:1" ht="43.2" x14ac:dyDescent="0.3">
      <c r="A3" s="104" t="s">
        <v>178</v>
      </c>
    </row>
    <row r="4" spans="1:1" x14ac:dyDescent="0.3">
      <c r="A4" s="104" t="s">
        <v>179</v>
      </c>
    </row>
    <row r="5" spans="1:1" ht="28.8" x14ac:dyDescent="0.3">
      <c r="A5" s="104" t="s">
        <v>180</v>
      </c>
    </row>
    <row r="9" spans="1:1" x14ac:dyDescent="0.3">
      <c r="A9" t="s">
        <v>181</v>
      </c>
    </row>
  </sheetData>
  <hyperlinks>
    <hyperlink ref="A4" r:id="rId1" display="kbence@arrm.org" xr:uid="{B49D50D1-113A-47D5-B40D-CAB43AE2FF24}"/>
    <hyperlink ref="A5" r:id="rId2" display="mailto:dsd.responsecenter@state.mn.us" xr:uid="{8CF33E17-F5E3-419D-BCA0-B3BEEB552F88}"/>
    <hyperlink ref="A3" r:id="rId3" display="https://mn.gov/dhs/partners-and-providers/news-initiatives-reports-workgroups/long-term-services-and-supports/disability-waiver-rates-system/rate-setting-frameworks/" xr:uid="{47327465-89AA-44E5-9427-60BCDC367636}"/>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5AEE-2A3A-4441-9ADD-F15B054A0507}">
  <dimension ref="A1:I32"/>
  <sheetViews>
    <sheetView workbookViewId="0">
      <selection activeCell="A2" sqref="A2"/>
    </sheetView>
  </sheetViews>
  <sheetFormatPr defaultRowHeight="14.4" x14ac:dyDescent="0.3"/>
  <cols>
    <col min="1" max="1" width="26.5546875" customWidth="1"/>
    <col min="2" max="2" width="13.77734375" customWidth="1"/>
    <col min="3" max="3" width="17.77734375" customWidth="1"/>
    <col min="4" max="4" width="19.21875" customWidth="1"/>
    <col min="5" max="5" width="22.21875" customWidth="1"/>
    <col min="6" max="6" width="16" customWidth="1"/>
    <col min="7" max="7" width="15.77734375" customWidth="1"/>
    <col min="8" max="8" width="12.5546875" customWidth="1"/>
    <col min="9" max="9" width="0" hidden="1" customWidth="1"/>
  </cols>
  <sheetData>
    <row r="1" spans="1:9" ht="15.6" x14ac:dyDescent="0.3">
      <c r="A1" s="1" t="s">
        <v>0</v>
      </c>
      <c r="B1" s="1"/>
      <c r="C1" s="2"/>
      <c r="D1" s="2"/>
      <c r="E1" s="2"/>
      <c r="F1" s="2"/>
      <c r="G1" s="2"/>
      <c r="H1" s="2"/>
      <c r="I1" s="3"/>
    </row>
    <row r="2" spans="1:9" ht="15.6" x14ac:dyDescent="0.3">
      <c r="A2" s="1"/>
      <c r="B2" s="1"/>
      <c r="C2" s="2"/>
      <c r="D2" s="2"/>
      <c r="E2" s="2"/>
      <c r="F2" s="2"/>
      <c r="G2" s="2"/>
      <c r="H2" s="2"/>
      <c r="I2" s="3"/>
    </row>
    <row r="3" spans="1:9" ht="15.6" x14ac:dyDescent="0.3">
      <c r="A3" s="4" t="s">
        <v>1</v>
      </c>
      <c r="B3" s="1"/>
      <c r="C3" s="2"/>
      <c r="D3" s="2"/>
      <c r="E3" s="2"/>
      <c r="F3" s="2"/>
      <c r="G3" s="2"/>
      <c r="H3" s="2"/>
      <c r="I3" s="3"/>
    </row>
    <row r="4" spans="1:9" x14ac:dyDescent="0.3">
      <c r="A4" s="5" t="s">
        <v>2</v>
      </c>
      <c r="B4" s="6"/>
      <c r="C4" s="7">
        <v>15.16</v>
      </c>
      <c r="D4" s="2"/>
      <c r="E4" s="2"/>
      <c r="F4" s="2"/>
      <c r="G4" s="2"/>
      <c r="H4" s="2"/>
      <c r="I4" s="3"/>
    </row>
    <row r="5" spans="1:9" x14ac:dyDescent="0.3">
      <c r="A5" s="5" t="s">
        <v>3</v>
      </c>
      <c r="B5" s="6"/>
      <c r="C5" s="8">
        <v>4.7E-2</v>
      </c>
      <c r="D5" s="2"/>
      <c r="E5" s="2"/>
      <c r="F5" s="2"/>
      <c r="G5" s="2"/>
      <c r="H5" s="2"/>
      <c r="I5" s="3"/>
    </row>
    <row r="6" spans="1:9" x14ac:dyDescent="0.3">
      <c r="A6" s="5" t="s">
        <v>4</v>
      </c>
      <c r="B6" s="6"/>
      <c r="C6" s="9">
        <f>ROUND(C4*C5+C4,2)</f>
        <v>15.87</v>
      </c>
      <c r="D6" s="2"/>
      <c r="E6" s="2"/>
      <c r="F6" s="2"/>
      <c r="G6" s="2"/>
      <c r="H6" s="2"/>
      <c r="I6" s="3"/>
    </row>
    <row r="7" spans="1:9" x14ac:dyDescent="0.3">
      <c r="A7" s="10"/>
      <c r="B7" s="10"/>
      <c r="C7" s="2"/>
      <c r="D7" s="2"/>
      <c r="E7" s="2"/>
      <c r="F7" s="2"/>
      <c r="G7" s="2"/>
      <c r="H7" s="2"/>
      <c r="I7" s="3"/>
    </row>
    <row r="8" spans="1:9" x14ac:dyDescent="0.3">
      <c r="A8" s="11" t="s">
        <v>5</v>
      </c>
      <c r="B8" s="11"/>
      <c r="C8" s="12"/>
      <c r="D8" s="2"/>
      <c r="E8" s="2"/>
      <c r="F8" s="2"/>
      <c r="G8" s="2"/>
      <c r="H8" s="2"/>
      <c r="I8" s="3"/>
    </row>
    <row r="9" spans="1:9" x14ac:dyDescent="0.3">
      <c r="A9" s="88" t="s">
        <v>6</v>
      </c>
      <c r="B9" s="88"/>
      <c r="C9" s="13" t="s">
        <v>7</v>
      </c>
      <c r="D9" s="2"/>
      <c r="E9" s="2"/>
      <c r="F9" s="2"/>
      <c r="G9" s="2"/>
      <c r="H9" s="3"/>
      <c r="I9" s="3"/>
    </row>
    <row r="10" spans="1:9" x14ac:dyDescent="0.3">
      <c r="A10" s="89" t="s">
        <v>8</v>
      </c>
      <c r="B10" s="90"/>
      <c r="C10" s="14">
        <f>C6</f>
        <v>15.87</v>
      </c>
      <c r="D10" s="2"/>
      <c r="E10" s="2"/>
      <c r="F10" s="2"/>
      <c r="G10" s="2"/>
      <c r="H10" s="3"/>
      <c r="I10" s="3"/>
    </row>
    <row r="11" spans="1:9" x14ac:dyDescent="0.3">
      <c r="A11" s="2"/>
      <c r="B11" s="2"/>
      <c r="C11" s="2"/>
      <c r="D11" s="2"/>
      <c r="E11" s="2"/>
      <c r="F11" s="2">
        <v>1.9173</v>
      </c>
      <c r="G11" s="2"/>
      <c r="H11" s="2"/>
      <c r="I11" s="3"/>
    </row>
    <row r="12" spans="1:9" x14ac:dyDescent="0.3">
      <c r="A12" s="11" t="s">
        <v>9</v>
      </c>
      <c r="B12" s="2"/>
      <c r="C12" s="2"/>
      <c r="D12" s="2"/>
      <c r="E12" s="2"/>
      <c r="F12" s="2"/>
      <c r="G12" s="2"/>
      <c r="H12" s="2"/>
      <c r="I12" s="3"/>
    </row>
    <row r="13" spans="1:9" x14ac:dyDescent="0.3">
      <c r="A13" s="15" t="s">
        <v>10</v>
      </c>
      <c r="B13" s="16"/>
      <c r="C13" s="16" t="s">
        <v>11</v>
      </c>
      <c r="D13" s="17" t="s">
        <v>12</v>
      </c>
      <c r="E13" s="17" t="s">
        <v>13</v>
      </c>
      <c r="F13" s="2"/>
      <c r="G13" s="2"/>
      <c r="H13" s="2"/>
      <c r="I13" s="3"/>
    </row>
    <row r="14" spans="1:9" x14ac:dyDescent="0.3">
      <c r="A14" s="91" t="s">
        <v>14</v>
      </c>
      <c r="B14" s="92"/>
      <c r="C14" s="18">
        <v>21.13</v>
      </c>
      <c r="D14" s="19">
        <v>0.11</v>
      </c>
      <c r="E14" s="20">
        <f>C14*D14</f>
        <v>2.3243</v>
      </c>
      <c r="F14" s="2"/>
      <c r="G14" s="2"/>
      <c r="H14" s="2"/>
      <c r="I14" s="3"/>
    </row>
    <row r="15" spans="1:9" x14ac:dyDescent="0.3">
      <c r="A15" s="2"/>
      <c r="B15" s="2"/>
      <c r="C15" s="2"/>
      <c r="D15" s="2"/>
      <c r="E15" s="2"/>
      <c r="F15" s="2"/>
      <c r="G15" s="2"/>
      <c r="H15" s="2"/>
      <c r="I15" s="3"/>
    </row>
    <row r="16" spans="1:9" x14ac:dyDescent="0.3">
      <c r="A16" s="10" t="s">
        <v>15</v>
      </c>
      <c r="B16" s="21"/>
      <c r="C16" s="22"/>
      <c r="D16" s="23"/>
      <c r="E16" s="2"/>
      <c r="F16" s="2"/>
      <c r="G16" s="2"/>
      <c r="H16" s="2"/>
      <c r="I16" s="3"/>
    </row>
    <row r="17" spans="1:9" ht="27" x14ac:dyDescent="0.3">
      <c r="A17" s="24" t="s">
        <v>16</v>
      </c>
      <c r="B17" s="13" t="s">
        <v>17</v>
      </c>
      <c r="C17" s="25" t="s">
        <v>18</v>
      </c>
      <c r="D17" s="2"/>
      <c r="E17" s="2"/>
      <c r="F17" s="2"/>
      <c r="G17" s="2"/>
      <c r="H17" s="2"/>
      <c r="I17" s="3"/>
    </row>
    <row r="18" spans="1:9" x14ac:dyDescent="0.3">
      <c r="A18" s="26" t="s">
        <v>19</v>
      </c>
      <c r="B18" s="27">
        <v>0</v>
      </c>
      <c r="C18" s="28">
        <v>0</v>
      </c>
      <c r="D18" s="2"/>
      <c r="E18" s="2"/>
      <c r="F18" s="2"/>
      <c r="G18" s="2"/>
      <c r="H18" s="2"/>
      <c r="I18" s="3"/>
    </row>
    <row r="19" spans="1:9" x14ac:dyDescent="0.3">
      <c r="A19" s="26" t="s">
        <v>20</v>
      </c>
      <c r="B19" s="29">
        <v>2.5</v>
      </c>
      <c r="C19" s="30"/>
      <c r="D19" s="2"/>
      <c r="E19" s="2"/>
      <c r="F19" s="2"/>
      <c r="G19" s="2"/>
      <c r="H19" s="2"/>
      <c r="I19" s="3"/>
    </row>
    <row r="20" spans="1:9" x14ac:dyDescent="0.3">
      <c r="A20" s="2"/>
      <c r="B20" s="2"/>
      <c r="C20" s="2"/>
      <c r="D20" s="2"/>
      <c r="E20" s="2"/>
      <c r="F20" s="2"/>
      <c r="G20" s="2"/>
      <c r="H20" s="2"/>
      <c r="I20" s="3"/>
    </row>
    <row r="21" spans="1:9" x14ac:dyDescent="0.3">
      <c r="A21" s="11" t="s">
        <v>21</v>
      </c>
      <c r="B21" s="3"/>
      <c r="C21" s="3"/>
      <c r="D21" s="3"/>
      <c r="E21" s="3"/>
      <c r="F21" s="3"/>
      <c r="G21" s="2"/>
      <c r="H21" s="2"/>
      <c r="I21" s="3"/>
    </row>
    <row r="22" spans="1:9" x14ac:dyDescent="0.3">
      <c r="A22" s="15" t="s">
        <v>22</v>
      </c>
      <c r="B22" s="16"/>
      <c r="C22" s="16"/>
      <c r="D22" s="17" t="s">
        <v>23</v>
      </c>
      <c r="E22" s="2"/>
      <c r="F22" s="2"/>
      <c r="G22" s="2"/>
      <c r="H22" s="2"/>
      <c r="I22" s="3"/>
    </row>
    <row r="23" spans="1:9" x14ac:dyDescent="0.3">
      <c r="A23" s="91" t="s">
        <v>24</v>
      </c>
      <c r="B23" s="92"/>
      <c r="C23" s="31">
        <v>8.7099999999999997E-2</v>
      </c>
      <c r="D23" s="20">
        <f>C23*(C10+E14+C18)</f>
        <v>1.5847235299999998</v>
      </c>
      <c r="E23" s="2"/>
      <c r="F23" s="2"/>
      <c r="G23" s="2"/>
      <c r="H23" s="2"/>
      <c r="I23" s="3"/>
    </row>
    <row r="24" spans="1:9" x14ac:dyDescent="0.3">
      <c r="A24" s="2"/>
      <c r="B24" s="2"/>
      <c r="C24" s="2"/>
      <c r="D24" s="2"/>
      <c r="E24" s="2"/>
      <c r="F24" s="2"/>
      <c r="G24" s="2"/>
      <c r="H24" s="2"/>
      <c r="I24" s="3"/>
    </row>
    <row r="25" spans="1:9" x14ac:dyDescent="0.3">
      <c r="A25" s="11" t="s">
        <v>25</v>
      </c>
      <c r="B25" s="3"/>
      <c r="C25" s="3"/>
      <c r="D25" s="2"/>
      <c r="E25" s="2"/>
      <c r="F25" s="2"/>
      <c r="G25" s="2"/>
      <c r="H25" s="2"/>
      <c r="I25" s="3"/>
    </row>
    <row r="26" spans="1:9" x14ac:dyDescent="0.3">
      <c r="A26" s="93" t="s">
        <v>26</v>
      </c>
      <c r="B26" s="94"/>
      <c r="C26" s="32">
        <f>C10+E14+C18+D23</f>
        <v>19.779023529999996</v>
      </c>
      <c r="D26" s="2"/>
      <c r="E26" s="2"/>
      <c r="F26" s="2"/>
      <c r="G26" s="2"/>
      <c r="H26" s="2"/>
      <c r="I26" s="3"/>
    </row>
    <row r="27" spans="1:9" x14ac:dyDescent="0.3">
      <c r="A27" s="2"/>
      <c r="B27" s="2"/>
      <c r="C27" s="2"/>
      <c r="D27" s="2"/>
      <c r="E27" s="2"/>
      <c r="F27" s="2"/>
      <c r="G27" s="2"/>
      <c r="H27" s="2"/>
      <c r="I27" s="3"/>
    </row>
    <row r="28" spans="1:9" x14ac:dyDescent="0.3">
      <c r="A28" s="11" t="s">
        <v>27</v>
      </c>
      <c r="B28" s="2"/>
      <c r="C28" s="2"/>
      <c r="D28" s="2"/>
      <c r="E28" s="2"/>
      <c r="F28" s="2"/>
      <c r="G28" s="2"/>
      <c r="H28" s="2"/>
      <c r="I28" s="3"/>
    </row>
    <row r="29" spans="1:9" x14ac:dyDescent="0.3">
      <c r="A29" s="95" t="s">
        <v>28</v>
      </c>
      <c r="B29" s="95"/>
      <c r="C29" s="33" t="s">
        <v>29</v>
      </c>
      <c r="D29" s="34"/>
      <c r="E29" s="34"/>
      <c r="F29" s="35"/>
      <c r="G29" s="3"/>
      <c r="H29" s="3"/>
      <c r="I29" s="36" t="s">
        <v>30</v>
      </c>
    </row>
    <row r="30" spans="1:9" x14ac:dyDescent="0.3">
      <c r="A30" s="3"/>
      <c r="B30" s="35"/>
      <c r="C30" s="35"/>
      <c r="D30" s="34"/>
      <c r="E30" s="34"/>
      <c r="F30" s="35"/>
      <c r="G30" s="3"/>
      <c r="H30" s="3"/>
      <c r="I30" s="36" t="s">
        <v>31</v>
      </c>
    </row>
    <row r="31" spans="1:9" x14ac:dyDescent="0.3">
      <c r="A31" s="3"/>
      <c r="B31" s="35"/>
      <c r="C31" s="35"/>
      <c r="D31" s="34"/>
      <c r="E31" s="34"/>
      <c r="F31" s="35"/>
      <c r="G31" s="3"/>
      <c r="H31" s="3"/>
      <c r="I31" s="36" t="s">
        <v>29</v>
      </c>
    </row>
    <row r="32" spans="1:9" x14ac:dyDescent="0.3">
      <c r="A32" s="3"/>
      <c r="B32" s="35"/>
      <c r="C32" s="35"/>
      <c r="D32" s="34"/>
      <c r="E32" s="34"/>
      <c r="F32" s="35"/>
      <c r="G32" s="3"/>
      <c r="H32" s="3"/>
      <c r="I32" s="37" t="s">
        <v>32</v>
      </c>
    </row>
  </sheetData>
  <mergeCells count="6">
    <mergeCell ref="A29:B29"/>
    <mergeCell ref="A9:B9"/>
    <mergeCell ref="A10:B10"/>
    <mergeCell ref="A14:B14"/>
    <mergeCell ref="A23:B23"/>
    <mergeCell ref="A26:B26"/>
  </mergeCells>
  <dataValidations count="13">
    <dataValidation allowBlank="1" showInputMessage="1" showErrorMessage="1" prompt="Shared On-site Primary Staff/Awake Wage" sqref="C4" xr:uid="{5A94C95D-F0A0-4C22-9388-AD6C8547D097}"/>
    <dataValidation type="list" allowBlank="1" showInputMessage="1" showErrorMessage="1" prompt="Enter Shared Staff Ratio.  Press ALT and the down arrow to bring up the drop down options.  Use arrow keys to scroll through the options and press ENTER on the appropriate selection." sqref="C29" xr:uid="{79EEDCE3-C4EA-451F-B801-AF132EBE1F9C}">
      <formula1>$I$29:$I$32</formula1>
    </dataValidation>
    <dataValidation allowBlank="1" showInputMessage="1" showErrorMessage="1" prompt="No Customization Add-on Amount" sqref="B18" xr:uid="{0418B98B-E363-48A1-ACA1-78A4818AAEB2}"/>
    <dataValidation allowBlank="1" showInputMessage="1" showErrorMessage="1" prompt="Deaf or Hard of Hearing Add-on Amount" sqref="B19" xr:uid="{489C9BF6-DEA3-45EF-91E4-0562E33BE8D7}"/>
    <dataValidation type="list" allowBlank="1" showInputMessage="1" showErrorMessage="1" prompt="Enter Add-on Choice.  Press ALT and the down arrow to bring up the drop down options.  Use arrow keys to scroll through the options and press ENTER on the appropriate selection." sqref="C18" xr:uid="{AD2805CD-4786-4F15-823C-EBF57130C3BC}">
      <formula1>$B$18:$B$19</formula1>
    </dataValidation>
    <dataValidation allowBlank="1" showInputMessage="1" showErrorMessage="1" prompt="Supervision Wage" sqref="C14" xr:uid="{43436B09-4CBE-403A-BD6C-4E289B19B7DC}"/>
    <dataValidation allowBlank="1" showInputMessage="1" showErrorMessage="1" prompt="Supervision Percent" sqref="D14" xr:uid="{43E02E54-403B-4DAB-9899-5BCFE78E68D3}"/>
    <dataValidation allowBlank="1" showInputMessage="1" showErrorMessage="1" prompt="Supervision Amount formula is Supervision Wage times Supervision Percent" sqref="E14" xr:uid="{AE5C0B08-0A4E-476A-AFA5-C7F079B6076D}"/>
    <dataValidation allowBlank="1" showInputMessage="1" showErrorMessage="1" prompt="Total Individual Staffing Amount formula is Respite Services Wage plus Supervision Amount plus Add-on Choice plus Direct Care Relief Staffing Dollar Amount" sqref="C26" xr:uid="{73E71895-96E3-4627-9F25-6D3623092B5B}"/>
    <dataValidation allowBlank="1" showInputMessage="1" showErrorMessage="1" prompt="Direct Care Relief Staffing Dollar Amount formula is Percentage for Direct Care Relief Staffing times (Respite Services Wage plus Supervision Amount plus Add-on Choice)" sqref="D23" xr:uid="{3E51F001-B123-4078-B49E-5BA2059A6320}"/>
    <dataValidation allowBlank="1" showInputMessage="1" showErrorMessage="1" prompt="Percentage for Direct Care Relief Staffing" sqref="C23" xr:uid="{4A204527-4234-4371-9418-0E02B22BA422}"/>
    <dataValidation allowBlank="1" showInputMessage="1" showErrorMessage="1" prompt="Respite Services Wage" sqref="C10" xr:uid="{9E1A3D79-DEC4-42DD-8AB0-8F9068CAF1E3}"/>
    <dataValidation allowBlank="1" showInputMessage="1" showErrorMessage="1" prompt="Use CTRL plus arrow keys to move to edge of tables.  Press TAB to move to cells where data can be entered." sqref="A1:A2 B1:B3" xr:uid="{0D6D1189-3AAE-4FAE-9816-678F4054FC1E}"/>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20D94-C97B-453D-A9EF-4E06EBBE8BCF}">
  <dimension ref="A1:F108"/>
  <sheetViews>
    <sheetView workbookViewId="0"/>
  </sheetViews>
  <sheetFormatPr defaultRowHeight="14.4" x14ac:dyDescent="0.3"/>
  <cols>
    <col min="1" max="1" width="27.44140625" customWidth="1"/>
    <col min="2" max="2" width="17.5546875" customWidth="1"/>
    <col min="3" max="3" width="21" customWidth="1"/>
  </cols>
  <sheetData>
    <row r="1" spans="1:6" x14ac:dyDescent="0.3">
      <c r="F1" s="38"/>
    </row>
    <row r="2" spans="1:6" x14ac:dyDescent="0.3">
      <c r="F2" s="38"/>
    </row>
    <row r="3" spans="1:6" x14ac:dyDescent="0.3">
      <c r="A3" s="11" t="s">
        <v>33</v>
      </c>
      <c r="B3" s="37"/>
      <c r="C3" s="37"/>
      <c r="D3" s="37"/>
      <c r="F3" s="38"/>
    </row>
    <row r="4" spans="1:6" x14ac:dyDescent="0.3">
      <c r="A4" s="39" t="s">
        <v>34</v>
      </c>
      <c r="B4" s="96" t="s">
        <v>35</v>
      </c>
      <c r="C4" s="97"/>
      <c r="D4" s="98"/>
      <c r="F4" s="38"/>
    </row>
    <row r="5" spans="1:6" x14ac:dyDescent="0.3">
      <c r="A5" s="39" t="s">
        <v>36</v>
      </c>
      <c r="B5" s="99" t="str">
        <f>INDEX($C$10:$C$108,MATCH(B4:D4,B10:B108,0))</f>
        <v>Unspecified Region</v>
      </c>
      <c r="C5" s="100"/>
      <c r="D5" s="101"/>
      <c r="F5" s="38"/>
    </row>
    <row r="6" spans="1:6" x14ac:dyDescent="0.3">
      <c r="F6" s="38"/>
    </row>
    <row r="7" spans="1:6" hidden="1" x14ac:dyDescent="0.3">
      <c r="A7" t="s">
        <v>37</v>
      </c>
      <c r="B7" t="str">
        <f>INDEX($D$10:$D$108,MATCH(B4:D4,B10:B108,0))</f>
        <v>-</v>
      </c>
      <c r="F7" s="38"/>
    </row>
    <row r="8" spans="1:6" hidden="1" x14ac:dyDescent="0.3">
      <c r="F8" s="38"/>
    </row>
    <row r="9" spans="1:6" hidden="1" x14ac:dyDescent="0.3">
      <c r="B9" s="40" t="s">
        <v>38</v>
      </c>
      <c r="C9" s="40" t="s">
        <v>39</v>
      </c>
      <c r="D9" s="41" t="s">
        <v>37</v>
      </c>
    </row>
    <row r="10" spans="1:6" hidden="1" x14ac:dyDescent="0.3">
      <c r="B10" s="42" t="s">
        <v>35</v>
      </c>
      <c r="C10" s="42" t="s">
        <v>40</v>
      </c>
      <c r="D10" s="43" t="s">
        <v>41</v>
      </c>
    </row>
    <row r="11" spans="1:6" hidden="1" x14ac:dyDescent="0.3">
      <c r="B11" s="44" t="s">
        <v>42</v>
      </c>
      <c r="C11" s="44" t="s">
        <v>43</v>
      </c>
      <c r="D11" s="45">
        <v>0.91600000000000004</v>
      </c>
    </row>
    <row r="12" spans="1:6" hidden="1" x14ac:dyDescent="0.3">
      <c r="B12" s="44" t="s">
        <v>44</v>
      </c>
      <c r="C12" s="44" t="s">
        <v>45</v>
      </c>
      <c r="D12" s="45">
        <v>1.01</v>
      </c>
    </row>
    <row r="13" spans="1:6" hidden="1" x14ac:dyDescent="0.3">
      <c r="B13" s="44" t="s">
        <v>46</v>
      </c>
      <c r="C13" s="44" t="s">
        <v>47</v>
      </c>
      <c r="D13" s="45">
        <v>0.90400000000000003</v>
      </c>
    </row>
    <row r="14" spans="1:6" hidden="1" x14ac:dyDescent="0.3">
      <c r="B14" s="44" t="s">
        <v>48</v>
      </c>
      <c r="C14" s="44" t="s">
        <v>47</v>
      </c>
      <c r="D14" s="45">
        <v>0.90400000000000003</v>
      </c>
    </row>
    <row r="15" spans="1:6" hidden="1" x14ac:dyDescent="0.3">
      <c r="B15" s="44" t="s">
        <v>49</v>
      </c>
      <c r="C15" s="44" t="s">
        <v>50</v>
      </c>
      <c r="D15" s="45">
        <v>0.93600000000000005</v>
      </c>
    </row>
    <row r="16" spans="1:6" hidden="1" x14ac:dyDescent="0.3">
      <c r="B16" s="44" t="s">
        <v>51</v>
      </c>
      <c r="C16" s="46" t="s">
        <v>52</v>
      </c>
      <c r="D16" s="45">
        <v>0.92600000000000005</v>
      </c>
    </row>
    <row r="17" spans="2:4" hidden="1" x14ac:dyDescent="0.3">
      <c r="B17" s="44" t="s">
        <v>53</v>
      </c>
      <c r="C17" s="44" t="s">
        <v>54</v>
      </c>
      <c r="D17" s="45">
        <v>0.96</v>
      </c>
    </row>
    <row r="18" spans="2:4" hidden="1" x14ac:dyDescent="0.3">
      <c r="B18" s="44" t="s">
        <v>55</v>
      </c>
      <c r="C18" s="46" t="s">
        <v>56</v>
      </c>
      <c r="D18" s="45">
        <v>0.94099999999999995</v>
      </c>
    </row>
    <row r="19" spans="2:4" hidden="1" x14ac:dyDescent="0.3">
      <c r="B19" s="44" t="s">
        <v>57</v>
      </c>
      <c r="C19" s="46" t="s">
        <v>58</v>
      </c>
      <c r="D19" s="45">
        <v>0.94399999999999995</v>
      </c>
    </row>
    <row r="20" spans="2:4" hidden="1" x14ac:dyDescent="0.3">
      <c r="B20" s="44" t="s">
        <v>59</v>
      </c>
      <c r="C20" s="44" t="s">
        <v>45</v>
      </c>
      <c r="D20" s="45">
        <v>1.01</v>
      </c>
    </row>
    <row r="21" spans="2:4" hidden="1" x14ac:dyDescent="0.3">
      <c r="B21" s="44" t="s">
        <v>60</v>
      </c>
      <c r="C21" s="44" t="s">
        <v>47</v>
      </c>
      <c r="D21" s="45">
        <v>0.90400000000000003</v>
      </c>
    </row>
    <row r="22" spans="2:4" hidden="1" x14ac:dyDescent="0.3">
      <c r="B22" s="44" t="s">
        <v>61</v>
      </c>
      <c r="C22" s="46" t="s">
        <v>52</v>
      </c>
      <c r="D22" s="45">
        <v>0.92600000000000005</v>
      </c>
    </row>
    <row r="23" spans="2:4" hidden="1" x14ac:dyDescent="0.3">
      <c r="B23" s="44" t="s">
        <v>62</v>
      </c>
      <c r="C23" s="46" t="s">
        <v>45</v>
      </c>
      <c r="D23" s="45">
        <v>1.01</v>
      </c>
    </row>
    <row r="24" spans="2:4" hidden="1" x14ac:dyDescent="0.3">
      <c r="B24" s="44" t="s">
        <v>63</v>
      </c>
      <c r="C24" s="46" t="s">
        <v>64</v>
      </c>
      <c r="D24" s="45">
        <v>0.97799999999999998</v>
      </c>
    </row>
    <row r="25" spans="2:4" hidden="1" x14ac:dyDescent="0.3">
      <c r="B25" s="44" t="s">
        <v>65</v>
      </c>
      <c r="C25" s="44" t="s">
        <v>47</v>
      </c>
      <c r="D25" s="45">
        <v>0.90400000000000003</v>
      </c>
    </row>
    <row r="26" spans="2:4" hidden="1" x14ac:dyDescent="0.3">
      <c r="B26" s="44" t="s">
        <v>66</v>
      </c>
      <c r="C26" s="46" t="s">
        <v>43</v>
      </c>
      <c r="D26" s="45">
        <v>0.91600000000000004</v>
      </c>
    </row>
    <row r="27" spans="2:4" hidden="1" x14ac:dyDescent="0.3">
      <c r="B27" s="44" t="s">
        <v>67</v>
      </c>
      <c r="C27" s="46" t="s">
        <v>52</v>
      </c>
      <c r="D27" s="45">
        <v>0.92600000000000005</v>
      </c>
    </row>
    <row r="28" spans="2:4" hidden="1" x14ac:dyDescent="0.3">
      <c r="B28" s="44" t="s">
        <v>68</v>
      </c>
      <c r="C28" s="44" t="s">
        <v>47</v>
      </c>
      <c r="D28" s="45">
        <v>0.90400000000000003</v>
      </c>
    </row>
    <row r="29" spans="2:4" hidden="1" x14ac:dyDescent="0.3">
      <c r="B29" s="44" t="s">
        <v>69</v>
      </c>
      <c r="C29" s="44" t="s">
        <v>45</v>
      </c>
      <c r="D29" s="45">
        <v>1.01</v>
      </c>
    </row>
    <row r="30" spans="2:4" hidden="1" x14ac:dyDescent="0.3">
      <c r="B30" s="44" t="s">
        <v>70</v>
      </c>
      <c r="C30" s="46" t="s">
        <v>71</v>
      </c>
      <c r="D30" s="45">
        <v>0.98899999999999999</v>
      </c>
    </row>
    <row r="31" spans="2:4" hidden="1" x14ac:dyDescent="0.3">
      <c r="B31" s="44" t="s">
        <v>72</v>
      </c>
      <c r="C31" s="44" t="s">
        <v>47</v>
      </c>
      <c r="D31" s="45">
        <v>0.90400000000000003</v>
      </c>
    </row>
    <row r="32" spans="2:4" hidden="1" x14ac:dyDescent="0.3">
      <c r="B32" s="44" t="s">
        <v>73</v>
      </c>
      <c r="C32" s="46" t="s">
        <v>56</v>
      </c>
      <c r="D32" s="45">
        <v>0.94099999999999995</v>
      </c>
    </row>
    <row r="33" spans="2:4" hidden="1" x14ac:dyDescent="0.3">
      <c r="B33" s="44" t="s">
        <v>74</v>
      </c>
      <c r="C33" s="46" t="s">
        <v>71</v>
      </c>
      <c r="D33" s="45">
        <v>0.98899999999999999</v>
      </c>
    </row>
    <row r="34" spans="2:4" hidden="1" x14ac:dyDescent="0.3">
      <c r="B34" s="44" t="s">
        <v>75</v>
      </c>
      <c r="C34" s="46" t="s">
        <v>56</v>
      </c>
      <c r="D34" s="45">
        <v>0.94099999999999995</v>
      </c>
    </row>
    <row r="35" spans="2:4" hidden="1" x14ac:dyDescent="0.3">
      <c r="B35" s="44" t="s">
        <v>76</v>
      </c>
      <c r="C35" s="46" t="s">
        <v>56</v>
      </c>
      <c r="D35" s="45">
        <v>0.94099999999999995</v>
      </c>
    </row>
    <row r="36" spans="2:4" hidden="1" x14ac:dyDescent="0.3">
      <c r="B36" s="44" t="s">
        <v>77</v>
      </c>
      <c r="C36" s="44" t="s">
        <v>47</v>
      </c>
      <c r="D36" s="45">
        <v>0.90400000000000003</v>
      </c>
    </row>
    <row r="37" spans="2:4" hidden="1" x14ac:dyDescent="0.3">
      <c r="B37" s="44" t="s">
        <v>78</v>
      </c>
      <c r="C37" s="44" t="s">
        <v>45</v>
      </c>
      <c r="D37" s="45">
        <v>1.01</v>
      </c>
    </row>
    <row r="38" spans="2:4" hidden="1" x14ac:dyDescent="0.3">
      <c r="B38" s="44" t="s">
        <v>79</v>
      </c>
      <c r="C38" s="46" t="s">
        <v>80</v>
      </c>
      <c r="D38" s="45">
        <v>0.91500000000000004</v>
      </c>
    </row>
    <row r="39" spans="2:4" hidden="1" x14ac:dyDescent="0.3">
      <c r="B39" s="44" t="s">
        <v>81</v>
      </c>
      <c r="C39" s="44" t="s">
        <v>47</v>
      </c>
      <c r="D39" s="45">
        <v>0.90400000000000003</v>
      </c>
    </row>
    <row r="40" spans="2:4" hidden="1" x14ac:dyDescent="0.3">
      <c r="B40" s="44" t="s">
        <v>82</v>
      </c>
      <c r="C40" s="46" t="s">
        <v>45</v>
      </c>
      <c r="D40" s="45">
        <v>1.01</v>
      </c>
    </row>
    <row r="41" spans="2:4" hidden="1" x14ac:dyDescent="0.3">
      <c r="B41" s="44" t="s">
        <v>83</v>
      </c>
      <c r="C41" s="46" t="s">
        <v>43</v>
      </c>
      <c r="D41" s="45">
        <v>0.91600000000000004</v>
      </c>
    </row>
    <row r="42" spans="2:4" hidden="1" x14ac:dyDescent="0.3">
      <c r="B42" s="44" t="s">
        <v>84</v>
      </c>
      <c r="C42" s="46" t="s">
        <v>52</v>
      </c>
      <c r="D42" s="45">
        <v>0.92600000000000005</v>
      </c>
    </row>
    <row r="43" spans="2:4" hidden="1" x14ac:dyDescent="0.3">
      <c r="B43" s="44" t="s">
        <v>85</v>
      </c>
      <c r="C43" s="46" t="s">
        <v>43</v>
      </c>
      <c r="D43" s="45">
        <v>0.91600000000000004</v>
      </c>
    </row>
    <row r="44" spans="2:4" hidden="1" x14ac:dyDescent="0.3">
      <c r="B44" s="44" t="s">
        <v>86</v>
      </c>
      <c r="C44" s="46" t="s">
        <v>52</v>
      </c>
      <c r="D44" s="45">
        <v>0.92600000000000005</v>
      </c>
    </row>
    <row r="45" spans="2:4" hidden="1" x14ac:dyDescent="0.3">
      <c r="B45" s="44" t="s">
        <v>87</v>
      </c>
      <c r="C45" s="44" t="s">
        <v>47</v>
      </c>
      <c r="D45" s="45">
        <v>0.90400000000000003</v>
      </c>
    </row>
    <row r="46" spans="2:4" hidden="1" x14ac:dyDescent="0.3">
      <c r="B46" s="44" t="s">
        <v>88</v>
      </c>
      <c r="C46" s="46" t="s">
        <v>43</v>
      </c>
      <c r="D46" s="45">
        <v>0.91600000000000004</v>
      </c>
    </row>
    <row r="47" spans="2:4" hidden="1" x14ac:dyDescent="0.3">
      <c r="B47" s="44" t="s">
        <v>89</v>
      </c>
      <c r="C47" s="46" t="s">
        <v>52</v>
      </c>
      <c r="D47" s="45">
        <v>0.92600000000000005</v>
      </c>
    </row>
    <row r="48" spans="2:4" hidden="1" x14ac:dyDescent="0.3">
      <c r="B48" s="44" t="s">
        <v>90</v>
      </c>
      <c r="C48" s="46" t="s">
        <v>43</v>
      </c>
      <c r="D48" s="45">
        <v>0.91600000000000004</v>
      </c>
    </row>
    <row r="49" spans="2:4" hidden="1" x14ac:dyDescent="0.3">
      <c r="B49" s="44" t="s">
        <v>91</v>
      </c>
      <c r="C49" s="44" t="s">
        <v>47</v>
      </c>
      <c r="D49" s="45">
        <v>0.90400000000000003</v>
      </c>
    </row>
    <row r="50" spans="2:4" hidden="1" x14ac:dyDescent="0.3">
      <c r="B50" s="44" t="s">
        <v>92</v>
      </c>
      <c r="C50" s="46" t="s">
        <v>45</v>
      </c>
      <c r="D50" s="45">
        <v>1.01</v>
      </c>
    </row>
    <row r="51" spans="2:4" hidden="1" x14ac:dyDescent="0.3">
      <c r="B51" s="44" t="s">
        <v>93</v>
      </c>
      <c r="C51" s="46" t="s">
        <v>52</v>
      </c>
      <c r="D51" s="45">
        <v>0.92600000000000005</v>
      </c>
    </row>
    <row r="52" spans="2:4" hidden="1" x14ac:dyDescent="0.3">
      <c r="B52" s="44" t="s">
        <v>94</v>
      </c>
      <c r="C52" s="46" t="s">
        <v>52</v>
      </c>
      <c r="D52" s="45">
        <v>0.92600000000000005</v>
      </c>
    </row>
    <row r="53" spans="2:4" hidden="1" x14ac:dyDescent="0.3">
      <c r="B53" s="44" t="s">
        <v>95</v>
      </c>
      <c r="C53" s="46" t="s">
        <v>52</v>
      </c>
      <c r="D53" s="45">
        <v>0.92600000000000005</v>
      </c>
    </row>
    <row r="54" spans="2:4" hidden="1" x14ac:dyDescent="0.3">
      <c r="B54" s="44" t="s">
        <v>96</v>
      </c>
      <c r="C54" s="44" t="s">
        <v>47</v>
      </c>
      <c r="D54" s="45">
        <v>0.90400000000000003</v>
      </c>
    </row>
    <row r="55" spans="2:4" hidden="1" x14ac:dyDescent="0.3">
      <c r="B55" s="44" t="s">
        <v>97</v>
      </c>
      <c r="C55" s="44" t="s">
        <v>47</v>
      </c>
      <c r="D55" s="45">
        <v>0.90400000000000003</v>
      </c>
    </row>
    <row r="56" spans="2:4" hidden="1" x14ac:dyDescent="0.3">
      <c r="B56" s="44" t="s">
        <v>98</v>
      </c>
      <c r="C56" s="46" t="s">
        <v>56</v>
      </c>
      <c r="D56" s="45">
        <v>0.94099999999999995</v>
      </c>
    </row>
    <row r="57" spans="2:4" hidden="1" x14ac:dyDescent="0.3">
      <c r="B57" s="44" t="s">
        <v>99</v>
      </c>
      <c r="C57" s="46" t="s">
        <v>52</v>
      </c>
      <c r="D57" s="45">
        <v>0.92600000000000005</v>
      </c>
    </row>
    <row r="58" spans="2:4" hidden="1" x14ac:dyDescent="0.3">
      <c r="B58" s="44" t="s">
        <v>100</v>
      </c>
      <c r="C58" s="46" t="s">
        <v>45</v>
      </c>
      <c r="D58" s="45">
        <v>1.01</v>
      </c>
    </row>
    <row r="59" spans="2:4" hidden="1" x14ac:dyDescent="0.3">
      <c r="B59" s="44" t="s">
        <v>101</v>
      </c>
      <c r="C59" s="44" t="s">
        <v>47</v>
      </c>
      <c r="D59" s="45">
        <v>0.90400000000000003</v>
      </c>
    </row>
    <row r="60" spans="2:4" hidden="1" x14ac:dyDescent="0.3">
      <c r="B60" s="44" t="s">
        <v>102</v>
      </c>
      <c r="C60" s="46" t="s">
        <v>56</v>
      </c>
      <c r="D60" s="45">
        <v>0.94099999999999995</v>
      </c>
    </row>
    <row r="61" spans="2:4" hidden="1" x14ac:dyDescent="0.3">
      <c r="B61" s="44" t="s">
        <v>103</v>
      </c>
      <c r="C61" s="46" t="s">
        <v>52</v>
      </c>
      <c r="D61" s="45">
        <v>0.92600000000000005</v>
      </c>
    </row>
    <row r="62" spans="2:4" hidden="1" x14ac:dyDescent="0.3">
      <c r="B62" s="44" t="s">
        <v>104</v>
      </c>
      <c r="C62" s="46" t="s">
        <v>54</v>
      </c>
      <c r="D62" s="45">
        <v>0.96</v>
      </c>
    </row>
    <row r="63" spans="2:4" hidden="1" x14ac:dyDescent="0.3">
      <c r="B63" s="44" t="s">
        <v>105</v>
      </c>
      <c r="C63" s="46" t="s">
        <v>52</v>
      </c>
      <c r="D63" s="45">
        <v>0.92600000000000005</v>
      </c>
    </row>
    <row r="64" spans="2:4" hidden="1" x14ac:dyDescent="0.3">
      <c r="B64" s="44" t="s">
        <v>106</v>
      </c>
      <c r="C64" s="44" t="s">
        <v>47</v>
      </c>
      <c r="D64" s="45">
        <v>0.90400000000000003</v>
      </c>
    </row>
    <row r="65" spans="2:4" hidden="1" x14ac:dyDescent="0.3">
      <c r="B65" s="44" t="s">
        <v>107</v>
      </c>
      <c r="C65" s="46" t="s">
        <v>71</v>
      </c>
      <c r="D65" s="45">
        <v>0.98899999999999999</v>
      </c>
    </row>
    <row r="66" spans="2:4" hidden="1" x14ac:dyDescent="0.3">
      <c r="B66" s="44" t="s">
        <v>108</v>
      </c>
      <c r="C66" s="44" t="s">
        <v>47</v>
      </c>
      <c r="D66" s="45">
        <v>0.90400000000000003</v>
      </c>
    </row>
    <row r="67" spans="2:4" hidden="1" x14ac:dyDescent="0.3">
      <c r="B67" s="44" t="s">
        <v>109</v>
      </c>
      <c r="C67" s="44" t="s">
        <v>47</v>
      </c>
      <c r="D67" s="45">
        <v>0.90400000000000003</v>
      </c>
    </row>
    <row r="68" spans="2:4" hidden="1" x14ac:dyDescent="0.3">
      <c r="B68" s="44" t="s">
        <v>110</v>
      </c>
      <c r="C68" s="46" t="s">
        <v>43</v>
      </c>
      <c r="D68" s="45">
        <v>0.91600000000000004</v>
      </c>
    </row>
    <row r="69" spans="2:4" hidden="1" x14ac:dyDescent="0.3">
      <c r="B69" s="44" t="s">
        <v>111</v>
      </c>
      <c r="C69" s="46" t="s">
        <v>52</v>
      </c>
      <c r="D69" s="45">
        <v>0.92600000000000005</v>
      </c>
    </row>
    <row r="70" spans="2:4" hidden="1" x14ac:dyDescent="0.3">
      <c r="B70" s="44" t="s">
        <v>112</v>
      </c>
      <c r="C70" s="46" t="s">
        <v>113</v>
      </c>
      <c r="D70" s="45">
        <v>0.98399999999999999</v>
      </c>
    </row>
    <row r="71" spans="2:4" hidden="1" x14ac:dyDescent="0.3">
      <c r="B71" s="44" t="s">
        <v>114</v>
      </c>
      <c r="C71" s="44" t="s">
        <v>47</v>
      </c>
      <c r="D71" s="45">
        <v>0.90400000000000003</v>
      </c>
    </row>
    <row r="72" spans="2:4" hidden="1" x14ac:dyDescent="0.3">
      <c r="B72" s="44" t="s">
        <v>115</v>
      </c>
      <c r="C72" s="44" t="s">
        <v>45</v>
      </c>
      <c r="D72" s="45">
        <v>1.01</v>
      </c>
    </row>
    <row r="73" spans="2:4" hidden="1" x14ac:dyDescent="0.3">
      <c r="B73" s="44" t="s">
        <v>116</v>
      </c>
      <c r="C73" s="44" t="s">
        <v>47</v>
      </c>
      <c r="D73" s="45">
        <v>0.90400000000000003</v>
      </c>
    </row>
    <row r="74" spans="2:4" hidden="1" x14ac:dyDescent="0.3">
      <c r="B74" s="44" t="s">
        <v>117</v>
      </c>
      <c r="C74" s="46" t="s">
        <v>52</v>
      </c>
      <c r="D74" s="45">
        <v>0.92600000000000005</v>
      </c>
    </row>
    <row r="75" spans="2:4" hidden="1" x14ac:dyDescent="0.3">
      <c r="B75" s="44" t="s">
        <v>118</v>
      </c>
      <c r="C75" s="46" t="s">
        <v>52</v>
      </c>
      <c r="D75" s="45">
        <v>0.92600000000000005</v>
      </c>
    </row>
    <row r="76" spans="2:4" hidden="1" x14ac:dyDescent="0.3">
      <c r="B76" s="44" t="s">
        <v>119</v>
      </c>
      <c r="C76" s="46" t="s">
        <v>56</v>
      </c>
      <c r="D76" s="45">
        <v>0.94099999999999995</v>
      </c>
    </row>
    <row r="77" spans="2:4" hidden="1" x14ac:dyDescent="0.3">
      <c r="B77" s="44" t="s">
        <v>120</v>
      </c>
      <c r="C77" s="46" t="s">
        <v>52</v>
      </c>
      <c r="D77" s="45">
        <v>0.92600000000000005</v>
      </c>
    </row>
    <row r="78" spans="2:4" hidden="1" x14ac:dyDescent="0.3">
      <c r="B78" s="44" t="s">
        <v>121</v>
      </c>
      <c r="C78" s="44" t="s">
        <v>47</v>
      </c>
      <c r="D78" s="45">
        <v>0.90400000000000003</v>
      </c>
    </row>
    <row r="79" spans="2:4" hidden="1" x14ac:dyDescent="0.3">
      <c r="B79" s="44" t="s">
        <v>122</v>
      </c>
      <c r="C79" s="46" t="s">
        <v>58</v>
      </c>
      <c r="D79" s="45">
        <v>0.94399999999999995</v>
      </c>
    </row>
    <row r="80" spans="2:4" hidden="1" x14ac:dyDescent="0.3">
      <c r="B80" s="44" t="s">
        <v>123</v>
      </c>
      <c r="C80" s="44" t="s">
        <v>45</v>
      </c>
      <c r="D80" s="45">
        <v>1.01</v>
      </c>
    </row>
    <row r="81" spans="2:4" hidden="1" x14ac:dyDescent="0.3">
      <c r="B81" s="44" t="s">
        <v>124</v>
      </c>
      <c r="C81" s="46" t="s">
        <v>45</v>
      </c>
      <c r="D81" s="45">
        <v>1.01</v>
      </c>
    </row>
    <row r="82" spans="2:4" hidden="1" x14ac:dyDescent="0.3">
      <c r="B82" s="44" t="s">
        <v>125</v>
      </c>
      <c r="C82" s="46" t="s">
        <v>45</v>
      </c>
      <c r="D82" s="45">
        <v>1.01</v>
      </c>
    </row>
    <row r="83" spans="2:4" hidden="1" x14ac:dyDescent="0.3">
      <c r="B83" s="44" t="s">
        <v>126</v>
      </c>
      <c r="C83" s="46" t="s">
        <v>50</v>
      </c>
      <c r="D83" s="45">
        <v>0.93600000000000005</v>
      </c>
    </row>
    <row r="84" spans="2:4" hidden="1" x14ac:dyDescent="0.3">
      <c r="B84" s="44" t="s">
        <v>127</v>
      </c>
      <c r="C84" s="46" t="s">
        <v>56</v>
      </c>
      <c r="D84" s="45">
        <v>0.94099999999999995</v>
      </c>
    </row>
    <row r="85" spans="2:4" hidden="1" x14ac:dyDescent="0.3">
      <c r="B85" s="44" t="s">
        <v>128</v>
      </c>
      <c r="C85" s="44" t="s">
        <v>47</v>
      </c>
      <c r="D85" s="45">
        <v>0.90400000000000003</v>
      </c>
    </row>
    <row r="86" spans="2:4" hidden="1" x14ac:dyDescent="0.3">
      <c r="B86" s="44" t="s">
        <v>129</v>
      </c>
      <c r="C86" s="46" t="s">
        <v>52</v>
      </c>
      <c r="D86" s="45">
        <v>0.92600000000000005</v>
      </c>
    </row>
    <row r="87" spans="2:4" hidden="1" x14ac:dyDescent="0.3">
      <c r="B87" s="44" t="s">
        <v>130</v>
      </c>
      <c r="C87" s="44" t="s">
        <v>47</v>
      </c>
      <c r="D87" s="45">
        <v>0.90400000000000003</v>
      </c>
    </row>
    <row r="88" spans="2:4" hidden="1" x14ac:dyDescent="0.3">
      <c r="B88" s="44" t="s">
        <v>131</v>
      </c>
      <c r="C88" s="44" t="s">
        <v>47</v>
      </c>
      <c r="D88" s="45">
        <v>0.90400000000000003</v>
      </c>
    </row>
    <row r="89" spans="2:4" hidden="1" x14ac:dyDescent="0.3">
      <c r="B89" s="44" t="s">
        <v>132</v>
      </c>
      <c r="C89" s="46" t="s">
        <v>71</v>
      </c>
      <c r="D89" s="45">
        <v>0.98899999999999999</v>
      </c>
    </row>
    <row r="90" spans="2:4" hidden="1" x14ac:dyDescent="0.3">
      <c r="B90" s="44" t="s">
        <v>133</v>
      </c>
      <c r="C90" s="44" t="s">
        <v>47</v>
      </c>
      <c r="D90" s="45">
        <v>0.90400000000000003</v>
      </c>
    </row>
    <row r="91" spans="2:4" hidden="1" x14ac:dyDescent="0.3">
      <c r="B91" s="44" t="s">
        <v>134</v>
      </c>
      <c r="C91" s="46" t="s">
        <v>56</v>
      </c>
      <c r="D91" s="45">
        <v>0.94099999999999995</v>
      </c>
    </row>
    <row r="92" spans="2:4" hidden="1" x14ac:dyDescent="0.3">
      <c r="B92" s="44" t="s">
        <v>135</v>
      </c>
      <c r="C92" s="44" t="s">
        <v>45</v>
      </c>
      <c r="D92" s="45">
        <v>1.01</v>
      </c>
    </row>
    <row r="93" spans="2:4" hidden="1" x14ac:dyDescent="0.3">
      <c r="B93" s="44" t="s">
        <v>136</v>
      </c>
      <c r="C93" s="46" t="s">
        <v>56</v>
      </c>
      <c r="D93" s="45">
        <v>0.94099999999999995</v>
      </c>
    </row>
    <row r="94" spans="2:4" hidden="1" x14ac:dyDescent="0.3">
      <c r="B94" s="44" t="s">
        <v>137</v>
      </c>
      <c r="C94" s="44" t="s">
        <v>47</v>
      </c>
      <c r="D94" s="45">
        <v>0.90400000000000003</v>
      </c>
    </row>
    <row r="95" spans="2:4" hidden="1" x14ac:dyDescent="0.3">
      <c r="B95" s="44" t="s">
        <v>138</v>
      </c>
      <c r="C95" s="46" t="s">
        <v>56</v>
      </c>
      <c r="D95" s="45">
        <v>0.94099999999999995</v>
      </c>
    </row>
    <row r="96" spans="2:4" hidden="1" x14ac:dyDescent="0.3">
      <c r="B96" s="47" t="s">
        <v>139</v>
      </c>
      <c r="C96" s="48" t="s">
        <v>45</v>
      </c>
      <c r="D96" s="49">
        <v>1.01</v>
      </c>
    </row>
    <row r="97" spans="2:6" hidden="1" x14ac:dyDescent="0.3">
      <c r="B97" s="50" t="s">
        <v>140</v>
      </c>
      <c r="C97" s="51" t="s">
        <v>52</v>
      </c>
      <c r="D97" s="45">
        <v>0.92600000000000005</v>
      </c>
    </row>
    <row r="98" spans="2:6" hidden="1" x14ac:dyDescent="0.3">
      <c r="B98" s="52" t="s">
        <v>141</v>
      </c>
      <c r="C98" s="53" t="s">
        <v>47</v>
      </c>
      <c r="D98" s="54">
        <v>0.90400000000000003</v>
      </c>
      <c r="F98" s="38"/>
    </row>
    <row r="99" spans="2:6" hidden="1" x14ac:dyDescent="0.3">
      <c r="B99" s="52" t="s">
        <v>142</v>
      </c>
      <c r="C99" s="53" t="s">
        <v>47</v>
      </c>
      <c r="D99" s="54">
        <v>0.90400000000000003</v>
      </c>
      <c r="F99" s="38"/>
    </row>
    <row r="100" spans="2:6" hidden="1" x14ac:dyDescent="0.3">
      <c r="B100" s="52" t="s">
        <v>143</v>
      </c>
      <c r="C100" s="53" t="s">
        <v>52</v>
      </c>
      <c r="D100" s="45">
        <v>0.92600000000000005</v>
      </c>
      <c r="F100" s="38"/>
    </row>
    <row r="101" spans="2:6" hidden="1" x14ac:dyDescent="0.3">
      <c r="B101" s="52" t="s">
        <v>144</v>
      </c>
      <c r="C101" s="53" t="s">
        <v>45</v>
      </c>
      <c r="D101" s="54">
        <v>1.01</v>
      </c>
      <c r="F101" s="38"/>
    </row>
    <row r="102" spans="2:6" hidden="1" x14ac:dyDescent="0.3">
      <c r="B102" s="52" t="s">
        <v>145</v>
      </c>
      <c r="C102" s="53" t="s">
        <v>52</v>
      </c>
      <c r="D102" s="45">
        <v>0.92600000000000005</v>
      </c>
      <c r="F102" s="38"/>
    </row>
    <row r="103" spans="2:6" hidden="1" x14ac:dyDescent="0.3">
      <c r="B103" s="52" t="s">
        <v>146</v>
      </c>
      <c r="C103" s="53" t="s">
        <v>45</v>
      </c>
      <c r="D103" s="54">
        <v>1.01</v>
      </c>
      <c r="F103" s="38"/>
    </row>
    <row r="104" spans="2:6" hidden="1" x14ac:dyDescent="0.3">
      <c r="B104" s="52" t="s">
        <v>147</v>
      </c>
      <c r="C104" s="53" t="s">
        <v>43</v>
      </c>
      <c r="D104" s="54">
        <v>0.91600000000000004</v>
      </c>
      <c r="F104" s="38"/>
    </row>
    <row r="105" spans="2:6" hidden="1" x14ac:dyDescent="0.3">
      <c r="B105" s="52" t="s">
        <v>148</v>
      </c>
      <c r="C105" s="53" t="s">
        <v>58</v>
      </c>
      <c r="D105" s="54">
        <v>0.94399999999999995</v>
      </c>
      <c r="F105" s="38"/>
    </row>
    <row r="106" spans="2:6" hidden="1" x14ac:dyDescent="0.3">
      <c r="B106" s="52" t="s">
        <v>149</v>
      </c>
      <c r="C106" s="53" t="s">
        <v>47</v>
      </c>
      <c r="D106" s="55">
        <v>0.90400000000000003</v>
      </c>
      <c r="F106" s="38"/>
    </row>
    <row r="107" spans="2:6" hidden="1" x14ac:dyDescent="0.3">
      <c r="B107" s="52" t="s">
        <v>150</v>
      </c>
      <c r="C107" s="53" t="s">
        <v>43</v>
      </c>
      <c r="D107" s="54">
        <v>0.91600000000000004</v>
      </c>
      <c r="F107" s="38"/>
    </row>
    <row r="108" spans="2:6" hidden="1" x14ac:dyDescent="0.3">
      <c r="B108" s="52" t="s">
        <v>151</v>
      </c>
      <c r="C108" s="53" t="s">
        <v>56</v>
      </c>
      <c r="D108" s="54">
        <v>0.94099999999999995</v>
      </c>
      <c r="F108" s="38"/>
    </row>
  </sheetData>
  <mergeCells count="2">
    <mergeCell ref="B4:D4"/>
    <mergeCell ref="B5:D5"/>
  </mergeCells>
  <dataValidations count="1">
    <dataValidation type="list" allowBlank="1" showInputMessage="1" showErrorMessage="1" prompt="Select the County of Residence to determine the Regional Variance Factor for this service." sqref="B4:D4" xr:uid="{3FB7DFBC-FB77-4E61-BEA4-6220A16ED7B7}">
      <formula1>$B$10:$B$108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E5013-2104-4C07-8D8A-6F1014A04BBA}">
  <dimension ref="A1:K60"/>
  <sheetViews>
    <sheetView workbookViewId="0">
      <selection activeCell="A2" sqref="A2"/>
    </sheetView>
  </sheetViews>
  <sheetFormatPr defaultRowHeight="14.4" x14ac:dyDescent="0.3"/>
  <cols>
    <col min="1" max="1" width="44.6640625" customWidth="1"/>
    <col min="2" max="2" width="22.33203125" customWidth="1"/>
    <col min="3" max="3" width="16.6640625" customWidth="1"/>
    <col min="4" max="4" width="18.77734375" customWidth="1"/>
    <col min="5" max="5" width="11.6640625" customWidth="1"/>
    <col min="9" max="9" width="0" hidden="1" customWidth="1"/>
  </cols>
  <sheetData>
    <row r="1" spans="1:11" ht="15.6" x14ac:dyDescent="0.3">
      <c r="A1" s="56" t="s">
        <v>152</v>
      </c>
      <c r="B1" s="3"/>
      <c r="C1" s="3"/>
      <c r="D1" s="2"/>
      <c r="E1" s="57"/>
      <c r="F1" s="2"/>
      <c r="G1" s="3"/>
      <c r="H1" s="37"/>
      <c r="I1" s="37"/>
      <c r="J1" s="37"/>
      <c r="K1" s="37"/>
    </row>
    <row r="2" spans="1:11" x14ac:dyDescent="0.3">
      <c r="A2" s="2"/>
      <c r="B2" s="2"/>
      <c r="C2" s="2"/>
      <c r="D2" s="2"/>
      <c r="E2" s="57"/>
      <c r="F2" s="2"/>
      <c r="G2" s="3"/>
      <c r="H2" s="37"/>
      <c r="I2" s="37"/>
      <c r="J2" s="37"/>
      <c r="K2" s="37"/>
    </row>
    <row r="3" spans="1:11" x14ac:dyDescent="0.3">
      <c r="A3" s="11" t="s">
        <v>153</v>
      </c>
      <c r="B3" s="2"/>
      <c r="C3" s="2"/>
      <c r="D3" s="11" t="s">
        <v>154</v>
      </c>
      <c r="E3" s="57"/>
      <c r="F3" s="2"/>
      <c r="G3" s="3"/>
      <c r="H3" s="37"/>
      <c r="I3" s="37"/>
      <c r="J3" s="37"/>
      <c r="K3" s="37"/>
    </row>
    <row r="4" spans="1:11" x14ac:dyDescent="0.3">
      <c r="A4" s="58" t="s">
        <v>155</v>
      </c>
      <c r="B4" s="9">
        <f>'Direct Staffing'!C26</f>
        <v>19.779023529999996</v>
      </c>
      <c r="C4" s="3"/>
      <c r="D4" s="59">
        <f>B4</f>
        <v>19.779023529999996</v>
      </c>
      <c r="E4" s="57"/>
      <c r="F4" s="2"/>
      <c r="G4" s="3"/>
      <c r="H4" s="37"/>
      <c r="I4" s="37"/>
      <c r="J4" s="37"/>
      <c r="K4" s="37"/>
    </row>
    <row r="5" spans="1:11" x14ac:dyDescent="0.3">
      <c r="A5" s="2"/>
      <c r="B5" s="2"/>
      <c r="C5" s="2"/>
      <c r="D5" s="2"/>
      <c r="E5" s="57"/>
      <c r="F5" s="2"/>
      <c r="G5" s="3"/>
      <c r="H5" s="37"/>
      <c r="I5" s="37"/>
      <c r="J5" s="37"/>
      <c r="K5" s="37"/>
    </row>
    <row r="6" spans="1:11" x14ac:dyDescent="0.3">
      <c r="A6" s="11" t="s">
        <v>156</v>
      </c>
      <c r="B6" s="2"/>
      <c r="C6" s="2"/>
      <c r="D6" s="2"/>
      <c r="E6" s="57"/>
      <c r="F6" s="2"/>
      <c r="G6" s="3"/>
      <c r="H6" s="37"/>
      <c r="I6" s="37"/>
      <c r="J6" s="37"/>
      <c r="K6" s="37"/>
    </row>
    <row r="7" spans="1:11" x14ac:dyDescent="0.3">
      <c r="A7" s="58" t="s">
        <v>157</v>
      </c>
      <c r="B7" s="60">
        <v>0.23599999999999999</v>
      </c>
      <c r="C7" s="59"/>
      <c r="D7" s="59">
        <f>B7*D4</f>
        <v>4.667849553079999</v>
      </c>
      <c r="E7" s="57"/>
      <c r="F7" s="2"/>
      <c r="G7" s="3"/>
      <c r="H7" s="37"/>
      <c r="I7" s="37"/>
      <c r="J7" s="37"/>
      <c r="K7" s="37"/>
    </row>
    <row r="8" spans="1:11" x14ac:dyDescent="0.3">
      <c r="A8" s="2"/>
      <c r="B8" s="2"/>
      <c r="C8" s="2"/>
      <c r="D8" s="2"/>
      <c r="E8" s="57"/>
      <c r="F8" s="2"/>
      <c r="G8" s="3"/>
      <c r="H8" s="37"/>
      <c r="I8" s="37"/>
      <c r="J8" s="37"/>
      <c r="K8" s="37"/>
    </row>
    <row r="9" spans="1:11" x14ac:dyDescent="0.3">
      <c r="A9" s="11" t="s">
        <v>158</v>
      </c>
      <c r="B9" s="2"/>
      <c r="C9" s="2"/>
      <c r="D9" s="2"/>
      <c r="E9" s="57"/>
      <c r="F9" s="2"/>
      <c r="G9" s="3"/>
      <c r="H9" s="37"/>
      <c r="I9" s="37"/>
      <c r="J9" s="37"/>
      <c r="K9" s="37"/>
    </row>
    <row r="10" spans="1:11" x14ac:dyDescent="0.3">
      <c r="A10" s="58" t="s">
        <v>159</v>
      </c>
      <c r="B10" s="61">
        <v>0.20050000000000001</v>
      </c>
      <c r="C10" s="59"/>
      <c r="D10" s="59">
        <f>(E10)-(D4+D7)</f>
        <v>6.1308293347811613</v>
      </c>
      <c r="E10" s="57">
        <f>(D4+D7)/(1-B10)</f>
        <v>30.577702417861158</v>
      </c>
      <c r="F10" s="2"/>
      <c r="G10" s="3"/>
      <c r="H10" s="37"/>
      <c r="I10" s="37"/>
      <c r="J10" s="37"/>
      <c r="K10" s="37"/>
    </row>
    <row r="11" spans="1:11" x14ac:dyDescent="0.3">
      <c r="A11" s="37"/>
      <c r="B11" s="62"/>
      <c r="C11" s="59"/>
      <c r="D11" s="59"/>
      <c r="E11" s="57"/>
      <c r="F11" s="2"/>
      <c r="G11" s="3"/>
      <c r="H11" s="37"/>
      <c r="I11" s="37"/>
      <c r="J11" s="37"/>
      <c r="K11" s="37"/>
    </row>
    <row r="12" spans="1:11" x14ac:dyDescent="0.3">
      <c r="A12" s="63" t="s">
        <v>160</v>
      </c>
      <c r="B12" s="64"/>
      <c r="C12" s="65"/>
      <c r="D12" s="65"/>
      <c r="E12" s="57"/>
      <c r="F12" s="66"/>
      <c r="G12" s="67"/>
      <c r="H12" s="68"/>
      <c r="I12" s="68"/>
      <c r="J12" s="68"/>
      <c r="K12" s="68"/>
    </row>
    <row r="13" spans="1:11" x14ac:dyDescent="0.3">
      <c r="A13" s="69" t="s">
        <v>161</v>
      </c>
      <c r="B13" s="70" t="str">
        <f>'Regional Variance Factor'!B7</f>
        <v>-</v>
      </c>
      <c r="C13" s="71"/>
      <c r="D13" s="72" t="str">
        <f>IF((B13&lt;&gt;"-"),((E10*B13)-E10),"Select County")</f>
        <v>Select County</v>
      </c>
      <c r="E13" s="57"/>
      <c r="F13" s="66"/>
      <c r="G13" s="73"/>
      <c r="H13" s="68"/>
      <c r="I13" s="68"/>
      <c r="J13" s="68"/>
      <c r="K13" s="68"/>
    </row>
    <row r="14" spans="1:11" x14ac:dyDescent="0.3">
      <c r="A14" s="37"/>
      <c r="B14" s="62"/>
      <c r="C14" s="59"/>
      <c r="D14" s="59"/>
      <c r="E14" s="57"/>
      <c r="F14" s="2"/>
      <c r="G14" s="3"/>
      <c r="H14" s="37"/>
      <c r="I14" s="37"/>
      <c r="J14" s="37"/>
      <c r="K14" s="37"/>
    </row>
    <row r="15" spans="1:11" x14ac:dyDescent="0.3">
      <c r="A15" s="74" t="s">
        <v>162</v>
      </c>
      <c r="B15" s="75" t="str">
        <f>D15</f>
        <v>Select County</v>
      </c>
      <c r="C15" s="3"/>
      <c r="D15" s="76" t="str">
        <f>IF((B13&lt;&gt;"-"),(E10+D13)/4,"Select County")</f>
        <v>Select County</v>
      </c>
      <c r="E15" s="57"/>
      <c r="F15" s="2"/>
      <c r="G15" s="3"/>
      <c r="H15" s="37"/>
      <c r="I15" s="37"/>
      <c r="J15" s="37"/>
      <c r="K15" s="37"/>
    </row>
    <row r="16" spans="1:11" hidden="1" x14ac:dyDescent="0.3">
      <c r="A16" s="77"/>
      <c r="B16" s="77"/>
      <c r="C16" s="77"/>
      <c r="D16" s="77"/>
      <c r="E16" s="78"/>
      <c r="F16" s="77"/>
      <c r="G16" s="36"/>
      <c r="H16" s="79"/>
      <c r="I16" s="79"/>
      <c r="J16" s="79"/>
      <c r="K16" s="79"/>
    </row>
    <row r="17" spans="1:11" hidden="1" x14ac:dyDescent="0.3">
      <c r="A17" s="80" t="s">
        <v>163</v>
      </c>
      <c r="B17" s="81">
        <v>1</v>
      </c>
      <c r="C17" s="36"/>
      <c r="D17" s="36"/>
      <c r="E17" s="78"/>
      <c r="F17" s="36"/>
      <c r="G17" s="36"/>
      <c r="H17" s="79"/>
      <c r="I17" s="79"/>
      <c r="J17" s="79"/>
      <c r="K17" s="79"/>
    </row>
    <row r="18" spans="1:11" hidden="1" x14ac:dyDescent="0.3">
      <c r="A18" s="82" t="s">
        <v>164</v>
      </c>
      <c r="B18" s="83" t="s">
        <v>41</v>
      </c>
      <c r="C18" s="36"/>
      <c r="D18" s="84"/>
      <c r="E18" s="78"/>
      <c r="F18" s="36"/>
      <c r="G18" s="36"/>
      <c r="H18" s="79"/>
      <c r="I18" s="79"/>
      <c r="J18" s="79"/>
      <c r="K18" s="79"/>
    </row>
    <row r="19" spans="1:11" x14ac:dyDescent="0.3">
      <c r="A19" s="37"/>
      <c r="B19" s="85"/>
      <c r="C19" s="3"/>
      <c r="D19" s="59"/>
      <c r="E19" s="57"/>
      <c r="F19" s="3"/>
      <c r="G19" s="3"/>
      <c r="H19" s="37"/>
      <c r="I19" s="37"/>
      <c r="J19" s="37"/>
      <c r="K19" s="37"/>
    </row>
    <row r="20" spans="1:11" x14ac:dyDescent="0.3">
      <c r="A20" s="11" t="s">
        <v>165</v>
      </c>
      <c r="B20" s="3"/>
      <c r="C20" s="3"/>
      <c r="D20" s="59"/>
      <c r="E20" s="57"/>
      <c r="F20" s="3"/>
      <c r="G20" s="3"/>
      <c r="H20" s="37"/>
      <c r="I20" s="37"/>
      <c r="J20" s="37"/>
      <c r="K20" s="37"/>
    </row>
    <row r="21" spans="1:11" x14ac:dyDescent="0.3">
      <c r="A21" s="26" t="s">
        <v>165</v>
      </c>
      <c r="B21" s="52" t="str">
        <f>IF('Direct Staffing'!C29='Direct Staffing'!I29,"Face to Face 1:1",IF('Direct Staffing'!C29='Direct Staffing'!I30,"Face to Face 1:2",IF('Direct Staffing'!C29='Direct Staffing'!I31,"Face to Face 1:3",IF('Direct Staffing'!C29='Direct Staffing'!I32,"Remote Support 1:1",""))))</f>
        <v>Face to Face 1:3</v>
      </c>
      <c r="C21" s="3"/>
      <c r="D21" s="59"/>
      <c r="E21" s="57"/>
      <c r="F21" s="3"/>
      <c r="G21" s="3"/>
      <c r="H21" s="37"/>
      <c r="I21" s="37"/>
      <c r="J21" s="37"/>
      <c r="K21" s="37"/>
    </row>
    <row r="22" spans="1:11" x14ac:dyDescent="0.3">
      <c r="A22" s="3"/>
      <c r="B22" s="3"/>
      <c r="C22" s="3"/>
      <c r="D22" s="3"/>
      <c r="E22" s="57"/>
      <c r="F22" s="3"/>
      <c r="G22" s="3"/>
      <c r="H22" s="37"/>
      <c r="I22" s="37"/>
      <c r="J22" s="37"/>
      <c r="K22" s="37"/>
    </row>
    <row r="23" spans="1:11" x14ac:dyDescent="0.3">
      <c r="A23" s="11" t="s">
        <v>166</v>
      </c>
      <c r="B23" s="3"/>
      <c r="C23" s="3"/>
      <c r="D23" s="3"/>
      <c r="E23" s="57"/>
      <c r="F23" s="3"/>
      <c r="G23" s="3"/>
      <c r="H23" s="37"/>
      <c r="I23" s="37"/>
      <c r="J23" s="37"/>
      <c r="K23" s="37"/>
    </row>
    <row r="24" spans="1:11" x14ac:dyDescent="0.3">
      <c r="A24" s="26" t="s">
        <v>167</v>
      </c>
      <c r="B24" s="32" t="str">
        <f>IF((B13&lt;&gt;"-"),ROUND((B17*B15)/$I$60,4),"Select County")</f>
        <v>Select County</v>
      </c>
      <c r="C24" s="3"/>
      <c r="D24" s="3"/>
      <c r="E24" s="57"/>
      <c r="F24" s="3"/>
      <c r="G24" s="3"/>
      <c r="H24" s="37"/>
      <c r="I24" s="37"/>
      <c r="J24" s="37"/>
      <c r="K24" s="37"/>
    </row>
    <row r="25" spans="1:11" x14ac:dyDescent="0.3">
      <c r="A25" s="3"/>
      <c r="B25" s="3"/>
      <c r="C25" s="3"/>
      <c r="D25" s="3"/>
      <c r="E25" s="57"/>
      <c r="F25" s="3"/>
      <c r="G25" s="3"/>
      <c r="H25" s="37"/>
      <c r="I25" s="37"/>
      <c r="J25" s="37"/>
      <c r="K25" s="37"/>
    </row>
    <row r="26" spans="1:11" hidden="1" x14ac:dyDescent="0.3">
      <c r="A26" s="11" t="s">
        <v>168</v>
      </c>
      <c r="B26" s="86">
        <v>0.01</v>
      </c>
      <c r="C26" s="3"/>
      <c r="D26" s="3"/>
      <c r="E26" s="57"/>
      <c r="F26" s="3"/>
      <c r="G26" s="3"/>
      <c r="H26" s="37"/>
      <c r="I26" s="37"/>
      <c r="J26" s="37"/>
      <c r="K26" s="37"/>
    </row>
    <row r="27" spans="1:11" hidden="1" x14ac:dyDescent="0.3">
      <c r="A27" s="26" t="s">
        <v>169</v>
      </c>
      <c r="B27" s="87" t="str">
        <f>IF((B13&lt;&gt;"-"),B24*B26,"-")</f>
        <v>-</v>
      </c>
      <c r="C27" s="3"/>
      <c r="D27" s="59"/>
      <c r="E27" s="57"/>
      <c r="F27" s="3"/>
      <c r="G27" s="3"/>
      <c r="H27" s="37"/>
      <c r="I27" s="37"/>
      <c r="J27" s="37"/>
      <c r="K27" s="37"/>
    </row>
    <row r="28" spans="1:11" hidden="1" x14ac:dyDescent="0.3">
      <c r="A28" s="3"/>
      <c r="B28" s="3"/>
      <c r="C28" s="3"/>
      <c r="D28" s="3"/>
      <c r="E28" s="57"/>
      <c r="F28" s="3"/>
      <c r="G28" s="3"/>
      <c r="H28" s="37"/>
      <c r="I28" s="37"/>
      <c r="J28" s="37"/>
      <c r="K28" s="37"/>
    </row>
    <row r="29" spans="1:11" hidden="1" x14ac:dyDescent="0.3">
      <c r="A29" s="11" t="s">
        <v>170</v>
      </c>
      <c r="B29" s="3"/>
      <c r="C29" s="3"/>
      <c r="D29" s="3"/>
      <c r="E29" s="57"/>
      <c r="F29" s="3"/>
      <c r="G29" s="3"/>
      <c r="H29" s="37"/>
      <c r="I29" s="37"/>
      <c r="J29" s="37"/>
      <c r="K29" s="37"/>
    </row>
    <row r="30" spans="1:11" hidden="1" x14ac:dyDescent="0.3">
      <c r="A30" s="26" t="s">
        <v>171</v>
      </c>
      <c r="B30" s="32" t="str">
        <f>IF((B13&lt;&gt;"-"),B24+B27,"-")</f>
        <v>-</v>
      </c>
      <c r="C30" s="3"/>
      <c r="D30" s="3"/>
      <c r="E30" s="57"/>
      <c r="F30" s="3"/>
      <c r="G30" s="3"/>
      <c r="H30" s="37"/>
      <c r="I30" s="37"/>
      <c r="J30" s="37"/>
      <c r="K30" s="37"/>
    </row>
    <row r="31" spans="1:11" hidden="1" x14ac:dyDescent="0.3">
      <c r="A31" s="3"/>
      <c r="B31" s="3"/>
      <c r="C31" s="3"/>
      <c r="D31" s="3"/>
      <c r="E31" s="57"/>
      <c r="F31" s="3"/>
      <c r="G31" s="3"/>
      <c r="H31" s="37"/>
      <c r="I31" s="37"/>
      <c r="J31" s="37"/>
      <c r="K31" s="37"/>
    </row>
    <row r="32" spans="1:11" hidden="1" x14ac:dyDescent="0.3">
      <c r="A32" s="11" t="s">
        <v>172</v>
      </c>
      <c r="B32" s="86">
        <v>0.05</v>
      </c>
      <c r="C32" s="3"/>
      <c r="D32" s="3"/>
      <c r="E32" s="57"/>
      <c r="F32" s="3"/>
      <c r="G32" s="3"/>
      <c r="H32" s="37"/>
      <c r="I32" s="37"/>
      <c r="J32" s="37"/>
      <c r="K32" s="37"/>
    </row>
    <row r="33" spans="1:11" hidden="1" x14ac:dyDescent="0.3">
      <c r="A33" s="26" t="s">
        <v>169</v>
      </c>
      <c r="B33" s="87" t="str">
        <f>IF((B13&lt;&gt;"-"),B30*B32,"-")</f>
        <v>-</v>
      </c>
      <c r="C33" s="3"/>
      <c r="D33" s="59"/>
      <c r="E33" s="57"/>
      <c r="F33" s="3"/>
      <c r="G33" s="3"/>
      <c r="H33" s="37"/>
      <c r="I33" s="37"/>
      <c r="J33" s="37"/>
      <c r="K33" s="37"/>
    </row>
    <row r="34" spans="1:11" hidden="1" x14ac:dyDescent="0.3">
      <c r="A34" s="3"/>
      <c r="B34" s="3"/>
      <c r="C34" s="3"/>
      <c r="D34" s="3"/>
      <c r="E34" s="57"/>
      <c r="F34" s="3"/>
      <c r="G34" s="3"/>
      <c r="H34" s="37"/>
      <c r="I34" s="37"/>
      <c r="J34" s="37"/>
      <c r="K34" s="37"/>
    </row>
    <row r="35" spans="1:11" hidden="1" x14ac:dyDescent="0.3">
      <c r="A35" s="11" t="s">
        <v>173</v>
      </c>
      <c r="B35" s="3"/>
      <c r="C35" s="3"/>
      <c r="D35" s="3"/>
      <c r="E35" s="57"/>
      <c r="F35" s="3"/>
      <c r="G35" s="3"/>
      <c r="H35" s="37"/>
      <c r="I35" s="37"/>
      <c r="J35" s="37"/>
      <c r="K35" s="37"/>
    </row>
    <row r="36" spans="1:11" hidden="1" x14ac:dyDescent="0.3">
      <c r="A36" s="26" t="s">
        <v>171</v>
      </c>
      <c r="B36" s="32" t="str">
        <f>IF((B13&lt;&gt;"-"),B30+B33,"-")</f>
        <v>-</v>
      </c>
      <c r="C36" s="3"/>
      <c r="D36" s="3"/>
      <c r="E36" s="57"/>
      <c r="F36" s="3"/>
      <c r="G36" s="3"/>
      <c r="H36" s="37"/>
      <c r="I36" s="37"/>
      <c r="J36" s="37"/>
      <c r="K36" s="37"/>
    </row>
    <row r="37" spans="1:11" hidden="1" x14ac:dyDescent="0.3">
      <c r="A37" s="3"/>
      <c r="B37" s="3"/>
      <c r="C37" s="3"/>
      <c r="D37" s="3"/>
      <c r="E37" s="57"/>
      <c r="F37" s="3"/>
      <c r="G37" s="3"/>
      <c r="H37" s="37"/>
      <c r="I37" s="37"/>
      <c r="J37" s="37"/>
      <c r="K37" s="37"/>
    </row>
    <row r="38" spans="1:11" hidden="1" x14ac:dyDescent="0.3">
      <c r="A38" s="11" t="s">
        <v>174</v>
      </c>
      <c r="B38" s="86">
        <v>0.01</v>
      </c>
      <c r="C38" s="3"/>
      <c r="D38" s="3"/>
      <c r="E38" s="57"/>
      <c r="F38" s="3"/>
      <c r="G38" s="3"/>
      <c r="H38" s="37"/>
      <c r="I38" s="37"/>
      <c r="J38" s="37"/>
      <c r="K38" s="37"/>
    </row>
    <row r="39" spans="1:11" hidden="1" x14ac:dyDescent="0.3">
      <c r="A39" s="26" t="s">
        <v>169</v>
      </c>
      <c r="B39" s="87" t="str">
        <f>IF((B13&lt;&gt;"-"),B36*B38,"-")</f>
        <v>-</v>
      </c>
      <c r="C39" s="3"/>
      <c r="D39" s="59"/>
      <c r="E39" s="57"/>
      <c r="F39" s="3"/>
      <c r="G39" s="3"/>
      <c r="H39" s="37"/>
      <c r="I39" s="37"/>
      <c r="J39" s="37"/>
      <c r="K39" s="37"/>
    </row>
    <row r="40" spans="1:11" hidden="1" x14ac:dyDescent="0.3">
      <c r="A40" s="3"/>
      <c r="B40" s="3"/>
      <c r="C40" s="3"/>
      <c r="D40" s="3"/>
      <c r="E40" s="57"/>
      <c r="F40" s="3"/>
      <c r="G40" s="3"/>
      <c r="H40" s="37"/>
      <c r="I40" s="37"/>
      <c r="J40" s="37"/>
      <c r="K40" s="37"/>
    </row>
    <row r="41" spans="1:11" hidden="1" x14ac:dyDescent="0.3">
      <c r="A41" s="11" t="s">
        <v>175</v>
      </c>
      <c r="B41" s="3"/>
      <c r="C41" s="3"/>
      <c r="D41" s="3"/>
      <c r="E41" s="57"/>
      <c r="F41" s="3"/>
      <c r="G41" s="3"/>
      <c r="H41" s="37"/>
      <c r="I41" s="37"/>
      <c r="J41" s="37"/>
      <c r="K41" s="37"/>
    </row>
    <row r="42" spans="1:11" hidden="1" x14ac:dyDescent="0.3">
      <c r="A42" s="26" t="s">
        <v>171</v>
      </c>
      <c r="B42" s="32" t="str">
        <f>IF((B13&lt;&gt;"-"),B36+B39,"Select County")</f>
        <v>Select County</v>
      </c>
      <c r="C42" s="3"/>
      <c r="D42" s="3"/>
      <c r="E42" s="57"/>
      <c r="F42" s="3"/>
      <c r="G42" s="3"/>
      <c r="H42" s="37"/>
      <c r="I42" s="37"/>
      <c r="J42" s="37"/>
      <c r="K42" s="37"/>
    </row>
    <row r="43" spans="1:11" hidden="1" x14ac:dyDescent="0.3">
      <c r="A43" s="3"/>
      <c r="B43" s="3"/>
      <c r="C43" s="3"/>
      <c r="D43" s="3"/>
      <c r="E43" s="57"/>
      <c r="F43" s="3"/>
      <c r="G43" s="3"/>
      <c r="H43" s="37"/>
      <c r="I43" s="37"/>
      <c r="J43" s="37"/>
      <c r="K43" s="37"/>
    </row>
    <row r="44" spans="1:11" x14ac:dyDescent="0.3">
      <c r="A44" s="3"/>
      <c r="B44" s="3"/>
      <c r="C44" s="3"/>
      <c r="D44" s="3"/>
      <c r="E44" s="57"/>
      <c r="F44" s="3"/>
      <c r="G44" s="3"/>
      <c r="H44" s="37"/>
      <c r="I44" s="37"/>
      <c r="J44" s="37"/>
      <c r="K44" s="37"/>
    </row>
    <row r="45" spans="1:11" x14ac:dyDescent="0.3">
      <c r="A45" s="3"/>
      <c r="B45" s="3"/>
      <c r="C45" s="3"/>
      <c r="D45" s="3"/>
      <c r="E45" s="57"/>
      <c r="F45" s="3"/>
      <c r="G45" s="3"/>
      <c r="H45" s="37"/>
      <c r="I45" s="37"/>
      <c r="J45" s="37"/>
      <c r="K45" s="37"/>
    </row>
    <row r="46" spans="1:11" x14ac:dyDescent="0.3">
      <c r="A46" s="3"/>
      <c r="B46" s="3"/>
      <c r="C46" s="3"/>
      <c r="D46" s="3"/>
      <c r="E46" s="57"/>
      <c r="F46" s="3"/>
      <c r="G46" s="3"/>
      <c r="H46" s="37"/>
      <c r="I46" s="37"/>
      <c r="J46" s="37"/>
      <c r="K46" s="37"/>
    </row>
    <row r="47" spans="1:11" x14ac:dyDescent="0.3">
      <c r="A47" s="3"/>
      <c r="B47" s="3"/>
      <c r="C47" s="3"/>
      <c r="D47" s="3"/>
      <c r="E47" s="57"/>
      <c r="F47" s="3"/>
      <c r="G47" s="3"/>
      <c r="H47" s="37"/>
      <c r="I47" s="37"/>
      <c r="J47" s="37"/>
      <c r="K47" s="37"/>
    </row>
    <row r="48" spans="1:11" x14ac:dyDescent="0.3">
      <c r="A48" s="3"/>
      <c r="B48" s="3"/>
      <c r="C48" s="3"/>
      <c r="D48" s="3"/>
      <c r="E48" s="57"/>
      <c r="F48" s="3"/>
      <c r="G48" s="3"/>
      <c r="H48" s="37"/>
      <c r="I48" s="37"/>
      <c r="J48" s="37"/>
      <c r="K48" s="37"/>
    </row>
    <row r="49" spans="1:11" x14ac:dyDescent="0.3">
      <c r="A49" s="3"/>
      <c r="B49" s="3"/>
      <c r="C49" s="3"/>
      <c r="D49" s="3"/>
      <c r="E49" s="57"/>
      <c r="F49" s="3"/>
      <c r="G49" s="3"/>
      <c r="H49" s="37"/>
      <c r="I49" s="37"/>
      <c r="J49" s="37"/>
      <c r="K49" s="37"/>
    </row>
    <row r="50" spans="1:11" x14ac:dyDescent="0.3">
      <c r="A50" s="3"/>
      <c r="B50" s="3"/>
      <c r="C50" s="3"/>
      <c r="D50" s="3"/>
      <c r="E50" s="57"/>
      <c r="F50" s="3"/>
      <c r="G50" s="3"/>
      <c r="H50" s="37"/>
      <c r="I50" s="37"/>
      <c r="J50" s="37"/>
      <c r="K50" s="37"/>
    </row>
    <row r="51" spans="1:11" x14ac:dyDescent="0.3">
      <c r="A51" s="3"/>
      <c r="B51" s="3"/>
      <c r="C51" s="3"/>
      <c r="D51" s="3"/>
      <c r="E51" s="57"/>
      <c r="F51" s="3"/>
      <c r="G51" s="3"/>
      <c r="H51" s="37"/>
      <c r="I51" s="37"/>
      <c r="J51" s="37"/>
      <c r="K51" s="37"/>
    </row>
    <row r="52" spans="1:11" x14ac:dyDescent="0.3">
      <c r="A52" s="3"/>
      <c r="B52" s="3"/>
      <c r="C52" s="3"/>
      <c r="D52" s="3"/>
      <c r="E52" s="57"/>
      <c r="F52" s="3"/>
      <c r="G52" s="3"/>
      <c r="H52" s="37"/>
      <c r="I52" s="37"/>
      <c r="J52" s="37"/>
      <c r="K52" s="37"/>
    </row>
    <row r="53" spans="1:11" x14ac:dyDescent="0.3">
      <c r="A53" s="3"/>
      <c r="B53" s="3"/>
      <c r="C53" s="3"/>
      <c r="D53" s="3"/>
      <c r="E53" s="57"/>
      <c r="F53" s="3"/>
      <c r="G53" s="3"/>
      <c r="H53" s="37"/>
      <c r="I53" s="37"/>
      <c r="J53" s="37"/>
      <c r="K53" s="37"/>
    </row>
    <row r="54" spans="1:11" x14ac:dyDescent="0.3">
      <c r="A54" s="3"/>
      <c r="B54" s="3"/>
      <c r="C54" s="3"/>
      <c r="D54" s="3"/>
      <c r="E54" s="57"/>
      <c r="F54" s="3"/>
      <c r="G54" s="3"/>
      <c r="H54" s="37"/>
      <c r="I54" s="37"/>
      <c r="J54" s="37"/>
      <c r="K54" s="37"/>
    </row>
    <row r="55" spans="1:11" x14ac:dyDescent="0.3">
      <c r="A55" s="3"/>
      <c r="B55" s="3"/>
      <c r="C55" s="3"/>
      <c r="D55" s="3"/>
      <c r="E55" s="57"/>
      <c r="F55" s="3"/>
      <c r="G55" s="3"/>
      <c r="H55" s="37"/>
      <c r="I55" s="37"/>
      <c r="J55" s="37"/>
      <c r="K55" s="37"/>
    </row>
    <row r="56" spans="1:11" x14ac:dyDescent="0.3">
      <c r="A56" s="3"/>
      <c r="B56" s="3"/>
      <c r="C56" s="3"/>
      <c r="D56" s="3"/>
      <c r="E56" s="57"/>
      <c r="F56" s="3"/>
      <c r="G56" s="3"/>
      <c r="H56" s="37"/>
      <c r="I56" s="37"/>
      <c r="J56" s="37"/>
      <c r="K56" s="37"/>
    </row>
    <row r="57" spans="1:11" x14ac:dyDescent="0.3">
      <c r="A57" s="3"/>
      <c r="B57" s="3"/>
      <c r="C57" s="3"/>
      <c r="D57" s="3"/>
      <c r="E57" s="57"/>
      <c r="F57" s="3"/>
      <c r="G57" s="3"/>
      <c r="H57" s="37"/>
      <c r="I57" s="37"/>
      <c r="J57" s="37"/>
      <c r="K57" s="37"/>
    </row>
    <row r="58" spans="1:11" x14ac:dyDescent="0.3">
      <c r="A58" s="3"/>
      <c r="B58" s="3"/>
      <c r="C58" s="3"/>
      <c r="D58" s="3"/>
      <c r="E58" s="57"/>
      <c r="F58" s="3"/>
      <c r="G58" s="3"/>
      <c r="H58" s="37"/>
      <c r="I58" s="37"/>
      <c r="J58" s="37"/>
      <c r="K58" s="37"/>
    </row>
    <row r="59" spans="1:11" x14ac:dyDescent="0.3">
      <c r="A59" s="3"/>
      <c r="B59" s="3"/>
      <c r="C59" s="3"/>
      <c r="D59" s="3"/>
      <c r="E59" s="57"/>
      <c r="F59" s="3"/>
      <c r="G59" s="3"/>
      <c r="H59" s="37"/>
      <c r="I59" s="37"/>
      <c r="J59" s="37"/>
      <c r="K59" s="37"/>
    </row>
    <row r="60" spans="1:11" x14ac:dyDescent="0.3">
      <c r="A60" s="3"/>
      <c r="B60" s="3"/>
      <c r="C60" s="3"/>
      <c r="D60" s="3"/>
      <c r="E60" s="57"/>
      <c r="F60" s="3"/>
      <c r="G60" s="3"/>
      <c r="H60" s="37"/>
      <c r="I60" s="37" t="str">
        <f>IF('Direct Staffing'!C29='Direct Staffing'!I29,"1",IF('Direct Staffing'!C29='Direct Staffing'!I30,"2",IF('Direct Staffing'!C29='Direct Staffing'!I31,"3",IF('Direct Staffing'!C29='Direct Staffing'!I32,"1",""))))</f>
        <v>3</v>
      </c>
      <c r="J60" s="37"/>
      <c r="K60" s="37"/>
    </row>
  </sheetData>
  <dataValidations count="18">
    <dataValidation allowBlank="1" showInputMessage="1" showErrorMessage="1" prompt="Staffing Ratio formula is equal to Shared Staff Ratio from Direct Staffing sheet." sqref="B21" xr:uid="{EC6F69E2-30AD-460D-94D6-B336AD32C765}"/>
    <dataValidation allowBlank="1" showInputMessage="1" showErrorMessage="1" prompt="Unit Regional Variance formula is Unit Rate multiplied by the appropriate Regional Variance Factor" sqref="B13" xr:uid="{FB521C88-2240-4307-B6FF-1E8D4239653C}"/>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2" xr:uid="{2D2D4704-A206-41CE-83C9-1D93EDC80DE2}"/>
    <dataValidation allowBlank="1" showInputMessage="1" showErrorMessage="1" prompt="4/1/2014 COLA Increase" sqref="B26 B32 B38" xr:uid="{F5EC5790-E042-48BA-AC25-6C5719D70499}"/>
    <dataValidation allowBlank="1" showInputMessage="1" showErrorMessage="1" prompt="Original Total 15 Minute Rate formula is 15 Minute Unit Rate multiplied by the Budget Neutrality Factor" sqref="B24" xr:uid="{03CCBED6-9F9E-4D0E-8A22-EB4EB47B5123}"/>
    <dataValidation allowBlank="1" showInputMessage="1" showErrorMessage="1" prompt="15 Minute Budget Neutrality formula is Original Total 15 Minute  Rate minus 15 Minute Unit Rate" sqref="B18:B19" xr:uid="{8AE9AF4F-AD83-4356-9A2A-5BAAEEB92BB9}"/>
    <dataValidation allowBlank="1" showInputMessage="1" showErrorMessage="1" prompt="Program Related Expenses Rate Calculation formula is 15 Minute Rate minus (Direct Staffing Rate + Employee Related Expenses Rate)" sqref="D10:D11" xr:uid="{75ED36E6-CB71-44C2-B934-C29E21A2D4AB}"/>
    <dataValidation allowBlank="1" showInputMessage="1" showErrorMessage="1" prompt="Program Related Expenses Rate Calculation formula is Hourly Rate minus (Direct Staffing Rate + Employee Related Expenses Rate)" sqref="D14" xr:uid="{1DD3A3D4-FF2E-43CF-995B-1D2F1C7E5329}"/>
    <dataValidation allowBlank="1" showInputMessage="1" showErrorMessage="1" prompt="Total Program Related Expenses Percentage formula is equal to Total Program Related Expenses Percent from Program Related Expenses sheet" sqref="B10:B11 B14" xr:uid="{3F966597-8722-4344-A33E-EB6218998BD2}"/>
    <dataValidation allowBlank="1" showInputMessage="1" showErrorMessage="1" prompt="Budget Neutrality Rate" sqref="B17 B12" xr:uid="{AECF2EFB-ED4C-40F5-9598-9F4D151CA2C8}"/>
    <dataValidation allowBlank="1" showInputMessage="1" showErrorMessage="1" prompt="Cost of Living Adjustment formula is Original Total 15 Minute Rate multiplied by the COLA Increase_x000a_" sqref="B39 B27 B33" xr:uid="{470CCB3C-28AD-4F29-99F6-636C643A4E4D}"/>
    <dataValidation allowBlank="1" showInputMessage="1" showErrorMessage="1" prompt="Post COLA Total 15 Minute Rate formula is Original Total 15 Minute Rate plus Cost of Living Adjustment" sqref="B30 B36 B42" xr:uid="{1D5F56F0-80D7-46C2-8288-28098B52EFCD}"/>
    <dataValidation allowBlank="1" showInputMessage="1" showErrorMessage="1" prompt="15 Minute Unit Rate formula is equal to 15 Minute Rate Calculation" sqref="B15" xr:uid="{07C8C561-27E5-4049-9FFD-3D32FDAF78CA}"/>
    <dataValidation allowBlank="1" showInputMessage="1" showErrorMessage="1" prompt="15 Minute Rate Calculation formula is (Direct Staffing Rate + Employee Related Expenses Rate) divided by (1 minus Total Program Related Expenses Percentage) divided by four" sqref="D15" xr:uid="{21EC0A18-5F44-43FD-97A2-D0BA1805BB45}"/>
    <dataValidation allowBlank="1" showInputMessage="1" showErrorMessage="1" prompt="Employee Related Expenses Rate Calculation formula is Total Benefit Percentage times Direct Staffing Rate" sqref="D7" xr:uid="{9DBA05CB-A3C6-429E-8E40-9D82C75E08E3}"/>
    <dataValidation allowBlank="1" showInputMessage="1" showErrorMessage="1" prompt="Total Benefit Percentage formula is Total Employee Related Expense Percentage from Emp. Related Exp. sheet" sqref="B7" xr:uid="{621C3A7D-8853-4E37-A752-B40616462E94}"/>
    <dataValidation allowBlank="1" showInputMessage="1" showErrorMessage="1" prompt="Direct Staffing Rate Calculation formula is equal to Total Costs for Staffing per Hour" sqref="D4" xr:uid="{810A12E5-D7E3-4516-9D2F-C5B84C25415C}"/>
    <dataValidation allowBlank="1" showInputMessage="1" showErrorMessage="1" prompt="Total Costs for Staffing per Hour formula is equal to Total Individual Staffing Amount from Direct Staffing sheet" sqref="B4" xr:uid="{5A74C4CE-D68D-4594-8492-A1B222BCAB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93B1D3834ED64084461712F58F8B78" ma:contentTypeVersion="10" ma:contentTypeDescription="Create a new document." ma:contentTypeScope="" ma:versionID="c2ca80cab2cde31bc054b8ac3d8ced16">
  <xsd:schema xmlns:xsd="http://www.w3.org/2001/XMLSchema" xmlns:xs="http://www.w3.org/2001/XMLSchema" xmlns:p="http://schemas.microsoft.com/office/2006/metadata/properties" xmlns:ns2="4d1f0acf-e3ac-4c5c-9ed2-0021acfced91" xmlns:ns3="f6bc3a37-0dd9-4904-80b5-caee2f8bf544" targetNamespace="http://schemas.microsoft.com/office/2006/metadata/properties" ma:root="true" ma:fieldsID="cf2a61fc9b0dd3119f9c0c495b0cc3a9" ns2:_="" ns3:_="">
    <xsd:import namespace="4d1f0acf-e3ac-4c5c-9ed2-0021acfced91"/>
    <xsd:import namespace="f6bc3a37-0dd9-4904-80b5-caee2f8bf54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f0acf-e3ac-4c5c-9ed2-0021acfced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cbf7450-5936-4473-afc7-59d841eef6d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6bc3a37-0dd9-4904-80b5-caee2f8bf54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5d1aa86-0f1f-4cea-bb20-e595f203f931}" ma:internalName="TaxCatchAll" ma:showField="CatchAllData" ma:web="f6bc3a37-0dd9-4904-80b5-caee2f8bf5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6bc3a37-0dd9-4904-80b5-caee2f8bf544" xsi:nil="true"/>
    <lcf76f155ced4ddcb4097134ff3c332f xmlns="4d1f0acf-e3ac-4c5c-9ed2-0021acfced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9883FD-B3E4-4DAE-B704-B0C237713122}"/>
</file>

<file path=customXml/itemProps2.xml><?xml version="1.0" encoding="utf-8"?>
<ds:datastoreItem xmlns:ds="http://schemas.openxmlformats.org/officeDocument/2006/customXml" ds:itemID="{079BE6FE-4D3F-4113-B8EA-7A6C815E0CE8}"/>
</file>

<file path=customXml/itemProps3.xml><?xml version="1.0" encoding="utf-8"?>
<ds:datastoreItem xmlns:ds="http://schemas.openxmlformats.org/officeDocument/2006/customXml" ds:itemID="{64125D90-E9AB-4A7C-8229-B3A28FB839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Direct Staffing</vt:lpstr>
      <vt:lpstr>Regional Variance Factor</vt:lpstr>
      <vt:lpstr>Respite Rate Framework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Bence</dc:creator>
  <cp:lastModifiedBy>Kenneth Bence</cp:lastModifiedBy>
  <dcterms:created xsi:type="dcterms:W3CDTF">2023-01-12T21:09:56Z</dcterms:created>
  <dcterms:modified xsi:type="dcterms:W3CDTF">2023-01-12T21:24:00Z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0x0101009793B1D3834ED64084461712F58F8B78</vt:lpwstr>
  </property>
</Properties>
</file>