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rrm541-my.sharepoint.com/personal/kbence_arrm_org/Documents/Documents/_H Drive Backup/2022 Rate Increase Modeling/"/>
    </mc:Choice>
  </mc:AlternateContent>
  <xr:revisionPtr revIDLastSave="14" documentId="8_{395F46D7-2123-4038-85E3-7B260D313CF7}" xr6:coauthVersionLast="47" xr6:coauthVersionMax="47" xr10:uidLastSave="{0E23E385-66FB-41F0-B92F-486C62D89E4B}"/>
  <bookViews>
    <workbookView xWindow="471" yWindow="1519" windowWidth="24664" windowHeight="12226" xr2:uid="{8C4C932B-AF0B-4F9C-8791-0E9CB6098977}"/>
  </bookViews>
  <sheets>
    <sheet name="Disclaimer" sheetId="8" r:id="rId1"/>
    <sheet name="Direct Staffing" sheetId="1" r:id="rId2"/>
    <sheet name="Transportation" sheetId="3" r:id="rId3"/>
    <sheet name="Regional Variance Factor" sheetId="6" r:id="rId4"/>
    <sheet name="Res Family Basic Rate Totals" sheetId="7" r:id="rId5"/>
  </sheets>
  <calcPr calcId="191029" iterate="1" iterateCount="5" iterateDelta="1.2500000000000001E-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 l="1"/>
  <c r="J15" i="1" l="1"/>
  <c r="J14" i="1"/>
  <c r="J13" i="1"/>
  <c r="J12" i="1"/>
  <c r="J11" i="1"/>
  <c r="B16" i="7"/>
  <c r="C7" i="3"/>
  <c r="C6" i="3"/>
  <c r="B13" i="7" l="1"/>
  <c r="D16" i="7" l="1"/>
  <c r="D13" i="7"/>
  <c r="B7" i="6"/>
  <c r="B22" i="7" s="1"/>
  <c r="B42" i="7" s="1"/>
  <c r="B5" i="6"/>
  <c r="C12" i="3"/>
  <c r="C13" i="3" s="1"/>
  <c r="E59" i="1"/>
  <c r="E55" i="1"/>
  <c r="D50" i="1"/>
  <c r="E50" i="1" s="1"/>
  <c r="E38" i="1"/>
  <c r="C30" i="1"/>
  <c r="D46" i="1" s="1"/>
  <c r="E46" i="1" s="1"/>
  <c r="D22" i="1"/>
  <c r="D18" i="1"/>
  <c r="C6" i="1"/>
  <c r="C34" i="1" s="1"/>
  <c r="E34" i="1" s="1"/>
  <c r="B26" i="1" l="1"/>
  <c r="E26" i="1" s="1"/>
  <c r="A30" i="1" s="1"/>
  <c r="D30" i="1" s="1"/>
  <c r="C10" i="1"/>
  <c r="E10" i="1" s="1"/>
  <c r="A14" i="1" s="1"/>
  <c r="D14" i="1" s="1"/>
  <c r="F63" i="1" s="1"/>
  <c r="F64" i="1" s="1"/>
  <c r="C68" i="1" s="1"/>
  <c r="B4" i="7" s="1"/>
  <c r="C42" i="1"/>
  <c r="E42" i="1" s="1"/>
  <c r="B44" i="7"/>
  <c r="D24" i="7"/>
  <c r="B24" i="7" s="1"/>
  <c r="B29" i="7"/>
  <c r="B32" i="7"/>
  <c r="B34" i="7"/>
  <c r="B37" i="7"/>
  <c r="B39" i="7"/>
  <c r="D22" i="7"/>
  <c r="C71" i="1" l="1"/>
  <c r="B7" i="7" s="1"/>
  <c r="D7" i="7" s="1"/>
  <c r="D10" i="7" l="1"/>
  <c r="D4" i="7"/>
  <c r="E19" i="7" l="1"/>
  <c r="D19" i="7" s="1"/>
</calcChain>
</file>

<file path=xl/sharedStrings.xml><?xml version="1.0" encoding="utf-8"?>
<sst xmlns="http://schemas.openxmlformats.org/spreadsheetml/2006/main" count="350" uniqueCount="224">
  <si>
    <t>Direct Staffing</t>
  </si>
  <si>
    <t>Rate Calculation:</t>
  </si>
  <si>
    <t>Total costs for individual and shared staffing</t>
  </si>
  <si>
    <t>Remote Shared Staffing</t>
  </si>
  <si>
    <t>Total costs for remote shared staffing</t>
  </si>
  <si>
    <t>Employee Related Expenses</t>
  </si>
  <si>
    <t>Total Benefit Percentage</t>
  </si>
  <si>
    <t>Transportation</t>
  </si>
  <si>
    <t>Transportation Standard Included</t>
  </si>
  <si>
    <t>Client programming &amp; supports</t>
  </si>
  <si>
    <t>Program Related Expenses</t>
  </si>
  <si>
    <t>Total Program Related Expenses Percentage</t>
  </si>
  <si>
    <t>Regional Variance</t>
  </si>
  <si>
    <t>Regional Variance Factor</t>
  </si>
  <si>
    <t>Daily Rate</t>
  </si>
  <si>
    <t>Budget Neutrality Factor</t>
  </si>
  <si>
    <t>Daily Budget Neutrality</t>
  </si>
  <si>
    <t>-</t>
  </si>
  <si>
    <t>4/1/2014 COLA</t>
  </si>
  <si>
    <t>Cost of Living Adjustment</t>
  </si>
  <si>
    <t>Post 4/1/14 COLA Total Daily Rate</t>
  </si>
  <si>
    <t>7/1/2014 COLA</t>
  </si>
  <si>
    <t>Post 7/1/14 COLA Total Daily Rate</t>
  </si>
  <si>
    <t>7/1/2015 COLA</t>
  </si>
  <si>
    <t>Post 7/1/15 COLA Total Daily Rate</t>
  </si>
  <si>
    <t>Step 1: Select County of Residence</t>
  </si>
  <si>
    <t>County of Residence</t>
  </si>
  <si>
    <t>Select County</t>
  </si>
  <si>
    <t>Region</t>
  </si>
  <si>
    <t>RVF</t>
  </si>
  <si>
    <t>COR Lead Agency</t>
  </si>
  <si>
    <t xml:space="preserve">MSA Region </t>
  </si>
  <si>
    <t>Unspecified Region</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</si>
  <si>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</si>
  <si>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</si>
  <si>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</si>
  <si>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</si>
  <si>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</si>
  <si>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</si>
  <si>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</si>
  <si>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</si>
  <si>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</si>
  <si>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</si>
  <si>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</si>
  <si>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</si>
  <si>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</si>
  <si>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</si>
  <si>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</si>
  <si>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</si>
  <si>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</si>
  <si>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</si>
  <si>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</si>
  <si>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</si>
  <si>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</si>
  <si>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</si>
  <si>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</si>
  <si>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</si>
  <si>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</si>
  <si>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</si>
  <si>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</si>
  <si>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</si>
  <si>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</si>
  <si>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</si>
  <si>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</si>
  <si>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</si>
  <si>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</si>
  <si>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</si>
  <si>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</si>
  <si>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</si>
  <si>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</si>
  <si>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</si>
  <si>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</si>
  <si>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</si>
  <si>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</si>
  <si>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</si>
  <si>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</si>
  <si>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</si>
  <si>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</si>
  <si>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</si>
  <si>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</si>
  <si>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</si>
  <si>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</si>
  <si>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</si>
  <si>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</si>
  <si>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</si>
  <si>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</si>
  <si>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</si>
  <si>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</si>
  <si>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</si>
  <si>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</si>
  <si>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</si>
  <si>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</si>
  <si>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</si>
  <si>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</si>
  <si>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</si>
  <si>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</si>
  <si>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</si>
  <si>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</si>
  <si>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</si>
  <si>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</si>
  <si>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</si>
  <si>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</si>
  <si>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</si>
  <si>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</si>
  <si>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</si>
  <si>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</si>
  <si>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</si>
  <si>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</si>
  <si>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</si>
  <si>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</si>
  <si>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</si>
  <si>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</si>
  <si>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</si>
  <si>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</si>
  <si>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</si>
  <si>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</si>
  <si>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</si>
  <si>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</si>
  <si>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</si>
  <si>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</si>
  <si>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</si>
  <si>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</si>
  <si>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</si>
  <si>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</si>
  <si>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</si>
  <si>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</si>
  <si>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</si>
  <si>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</si>
  <si>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</si>
  <si>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</si>
  <si>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</si>
  <si>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</si>
  <si>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</si>
  <si>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</si>
  <si>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</si>
  <si>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</si>
  <si>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</si>
  <si>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</si>
  <si>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</si>
  <si>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</si>
  <si>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</si>
  <si>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</si>
  <si>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</si>
  <si>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Step 1. Add annual individual transportation standard</t>
  </si>
  <si>
    <t>Transportation Options</t>
  </si>
  <si>
    <t>Transportation Standard</t>
  </si>
  <si>
    <t>No transportation</t>
  </si>
  <si>
    <t xml:space="preserve">**Note: standard = federal mileage rates * miles per year </t>
  </si>
  <si>
    <t>Step 3. Calculate total annual transportation dollars</t>
  </si>
  <si>
    <t>Total Transportation $</t>
  </si>
  <si>
    <t>Step 1. Determine wage for direct care worker</t>
  </si>
  <si>
    <t>Competitive Workforce Factor (CWF)</t>
  </si>
  <si>
    <t>Total wage per hour of service</t>
  </si>
  <si>
    <r>
      <t xml:space="preserve">Step 2. Add hours for </t>
    </r>
    <r>
      <rPr>
        <b/>
        <sz val="10"/>
        <color indexed="8"/>
        <rFont val="Arial"/>
        <family val="2"/>
      </rPr>
      <t>SHARED DAYTIME</t>
    </r>
    <r>
      <rPr>
        <b/>
        <sz val="10"/>
        <rFont val="Arial"/>
        <family val="2"/>
      </rPr>
      <t xml:space="preserve"> On-Site Awake staff</t>
    </r>
  </si>
  <si>
    <t>Staff Type</t>
  </si>
  <si>
    <t>Hours per Day</t>
  </si>
  <si>
    <t>Amount per Day</t>
  </si>
  <si>
    <t>Total Daytime Shared Staffing</t>
  </si>
  <si>
    <t>Step 3. Enter Number of Residents</t>
  </si>
  <si>
    <t>Total Shared Staffing Daytime Amount</t>
  </si>
  <si>
    <t># of Residents</t>
  </si>
  <si>
    <t>Total individual amount for daytime awake shared staffing</t>
  </si>
  <si>
    <r>
      <t xml:space="preserve">Step 4. Add hours </t>
    </r>
    <r>
      <rPr>
        <b/>
        <sz val="10"/>
        <color indexed="8"/>
        <rFont val="Arial"/>
        <family val="2"/>
      </rPr>
      <t>for SHARED OVERNIGHT staff</t>
    </r>
  </si>
  <si>
    <t>Wage</t>
  </si>
  <si>
    <t>Hours per Day of Shared Overnight Staff</t>
  </si>
  <si>
    <t>Total individual amount for overnight shared staffing</t>
  </si>
  <si>
    <t>Total Overnight Shared Staffing</t>
  </si>
  <si>
    <t>Step 5. Add staffing customization for individuals who require SHARED AWAKE OVERNIGHT staff</t>
  </si>
  <si>
    <t>YES</t>
  </si>
  <si>
    <t>Does the individual require SHARED AWAKE overnight staff?</t>
  </si>
  <si>
    <t xml:space="preserve">Total # of Residents Requiring Shared Awake Overnight Staff </t>
  </si>
  <si>
    <t>Total Awake Overnight Customization per Day</t>
  </si>
  <si>
    <t>NO</t>
  </si>
  <si>
    <t>Step 6. Add hours for SHARED REMOTE Staff</t>
  </si>
  <si>
    <t>Remote Shared Staff</t>
  </si>
  <si>
    <t>Step 7. Enter number of individuals who recieve remote shared staff</t>
  </si>
  <si>
    <t>Total Remote Shared Staff Amount</t>
  </si>
  <si>
    <t>Total individual amount for Remote Shared Staff</t>
  </si>
  <si>
    <t xml:space="preserve">Step 8. Add hours for INDIVIDUAL on-site awake staff </t>
  </si>
  <si>
    <t xml:space="preserve">On-site Primary Staff/Awake Hours </t>
  </si>
  <si>
    <t xml:space="preserve">Step 9. Add hours for INDIVIDUAL on-site asleep staff </t>
  </si>
  <si>
    <t>Asleep Staff</t>
  </si>
  <si>
    <t>Step 10. Add hours for INDIVIDUAL REMOTE Hours</t>
  </si>
  <si>
    <t>Individual Remote Staff</t>
  </si>
  <si>
    <t>Direct Care Supervision</t>
  </si>
  <si>
    <t>Supervision Percent</t>
  </si>
  <si>
    <t>Amount Per Day</t>
  </si>
  <si>
    <t>Staffing Customization Options</t>
  </si>
  <si>
    <t>Add-on $</t>
  </si>
  <si>
    <t>Add-on Choice</t>
  </si>
  <si>
    <t>Total DCS Hours per Day</t>
  </si>
  <si>
    <t>Staffing Customization amount per Day</t>
  </si>
  <si>
    <t>No Customization</t>
  </si>
  <si>
    <t>Deaf or hard of hearing</t>
  </si>
  <si>
    <t>Percentage of direct care to cover relief staffing</t>
  </si>
  <si>
    <t>Dollar Amount</t>
  </si>
  <si>
    <t>Percentage for Direct  Staffing</t>
  </si>
  <si>
    <t>Total dollars for relief staffing</t>
  </si>
  <si>
    <t xml:space="preserve">TOTAL STAFFING </t>
  </si>
  <si>
    <t xml:space="preserve">Total staffing </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</si>
  <si>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</si>
  <si>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</si>
  <si>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</si>
  <si>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</si>
  <si>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</si>
  <si>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14. Calculate Total Staffing</t>
  </si>
  <si>
    <t>Step 15. Calculate Remote Staff</t>
  </si>
  <si>
    <t>FRAMEWORK FOR Residential Support Services Family Basic</t>
  </si>
  <si>
    <t>Final Daily Rate</t>
  </si>
  <si>
    <t>Disclaimer</t>
  </si>
  <si>
    <r>
      <rPr>
        <u/>
        <sz val="11"/>
        <rFont val="Calibri"/>
        <family val="2"/>
        <scheme val="minor"/>
      </rPr>
      <t xml:space="preserve">(The full set of 2021 frameworks can be found at </t>
    </r>
    <r>
      <rPr>
        <u/>
        <sz val="11"/>
        <color theme="10"/>
        <rFont val="Calibri"/>
        <family val="2"/>
        <scheme val="minor"/>
      </rPr>
      <t>https://mn.gov/dhs/partners-and-providers/news-initiatives-reports-workgroups/long-term-services-and-supports/disability-waiver-rates-system/rate-setting-frameworks/)</t>
    </r>
  </si>
  <si>
    <t>Once in force, the rate increases will be implemented by each provider organization on a rolling basis, as individual Service Agreements are renewed.</t>
  </si>
  <si>
    <r>
      <rPr>
        <u/>
        <sz val="11"/>
        <rFont val="Calibri"/>
        <family val="2"/>
        <scheme val="minor"/>
      </rPr>
      <t xml:space="preserve">Questions about this estimation tool should be addressed to </t>
    </r>
    <r>
      <rPr>
        <u/>
        <sz val="11"/>
        <color theme="10"/>
        <rFont val="Calibri"/>
        <family val="2"/>
        <scheme val="minor"/>
      </rPr>
      <t>kbence@arrm.org</t>
    </r>
  </si>
  <si>
    <r>
      <rPr>
        <u/>
        <sz val="11"/>
        <rFont val="Calibri"/>
        <family val="2"/>
        <scheme val="minor"/>
      </rPr>
      <t>Questions or comments on the rate frameworks should be addressed to </t>
    </r>
    <r>
      <rPr>
        <u/>
        <sz val="11"/>
        <color theme="10"/>
        <rFont val="Calibri"/>
        <family val="2"/>
        <scheme val="minor"/>
      </rPr>
      <t>dsd.responsecenter@state.mn.us.</t>
    </r>
  </si>
  <si>
    <t>ARRM 2022 Rates Estimation Tool ©2021</t>
  </si>
  <si>
    <r>
      <t xml:space="preserve">This spreadsheet file is </t>
    </r>
    <r>
      <rPr>
        <sz val="11"/>
        <color theme="1"/>
        <rFont val="Calibri"/>
        <family val="2"/>
      </rPr>
      <t xml:space="preserve">©2021 and is </t>
    </r>
    <r>
      <rPr>
        <sz val="11"/>
        <color theme="1"/>
        <rFont val="Calibri"/>
        <family val="2"/>
        <scheme val="minor"/>
      </rPr>
      <t xml:space="preserve">provided to members of ARRM as a courtesy for purposes of estimating the impact of the staffing and inflationary rate incrases passed by the Minnesota State Legislature during the 2019 Special Session, amended in the 2021 Special Session, and signed by the Governor (MN Statute </t>
    </r>
    <r>
      <rPr>
        <sz val="11"/>
        <color theme="1"/>
        <rFont val="Calibri"/>
        <family val="2"/>
      </rPr>
      <t>§256B.4914, Subd. 5),</t>
    </r>
    <r>
      <rPr>
        <sz val="11"/>
        <color theme="1"/>
        <rFont val="Calibri"/>
        <family val="2"/>
        <scheme val="minor"/>
      </rPr>
      <t xml:space="preserve"> and in no way guarantees rates, revenue or results. The work shown here is based on the official Disability Waiver Rate System framework spreadsheets using the '2021 Family Residential Servces', made available by the Minnesota Department of Human Services, as an example. </t>
    </r>
  </si>
  <si>
    <t>Base hourly wage (est.)</t>
  </si>
  <si>
    <t>Direct Care Supervision (est.)</t>
  </si>
  <si>
    <t>RN (est.)</t>
  </si>
  <si>
    <t>LPN (est.)</t>
  </si>
  <si>
    <t>Standard vehicle (est.)</t>
  </si>
  <si>
    <t>Adapted vehicle with lift  (est.)</t>
  </si>
  <si>
    <t>Total Program Support Annual Standard (est.)</t>
  </si>
  <si>
    <t>The effective date of the rate increases is January 1, 2022, or upon federal approval, whichever is later. As of September 22, 2021, federal approval has not been granted.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</si>
</sst>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i/>
      <sz val="12"/>
      <name val="Arial"/>
      <family val="2"/>
    </font>
    <font>
      <sz val="10"/>
      <color indexed="9"/>
      <name val="Arial"/>
      <family val="2"/>
    </font>
    <font>
      <sz val="10"/>
      <color theme="0"/>
      <name val="Arial"/>
      <family val="2"/>
    </font>
    <font>
      <b/>
      <sz val="10"/>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b/>
      <sz val="10"/>
      <color indexed="8"/>
      <name val="Arial"/>
      <family val="2"/>
    </font>
    <font>
      <b/>
      <sz val="10"/>
      <color theme="1"/>
      <name val="Arial"/>
      <family val="2"/>
    </font>
    <font>
      <u/>
      <sz val="11"/>
      <color theme="10"/>
      <name val="Calibri"/>
      <family val="2"/>
      <scheme val="minor"/>
    </font>
    <font>
      <b/>
      <u/>
      <sz val="11"/>
      <color theme="1"/>
      <name val="Calibri"/>
      <family val="2"/>
      <scheme val="minor"/>
    </font>
    <font>
      <sz val="11"/>
      <color theme="1"/>
      <name val="Calibri"/>
      <family val="2"/>
    </font>
    <font>
      <u/>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9"/>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43"/>
        <bgColor indexed="64"/>
      </patternFill>
    </fill>
    <fill>
      <patternFill patternType="solid">
        <fgColor theme="0" tint="-0.249977111117893"/>
        <bgColor indexed="64"/>
      </patternFill>
    </fill>
    <fill>
      <patternFill patternType="solid">
        <fgColor theme="4" tint="0.79998168889431442"/>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0" fontId="13" fillId="0" borderId="0" applyNumberFormat="0" applyFill="0" applyBorder="0" applyAlignment="0" applyProtection="0"/>
  </cellStyleXfs>
  <cellXfs count="194">
    <xf numFmtId="0" fontId="0" fillId="0" borderId="0" xfId="0"/>
    <xf numFmtId="0" fontId="3" fillId="2" borderId="0" xfId="0" applyFont="1" applyFill="1"/>
    <xf numFmtId="0" fontId="4" fillId="2" borderId="0" xfId="0" applyFont="1" applyFill="1"/>
    <xf numFmtId="0" fontId="5" fillId="2" borderId="0" xfId="0" applyFont="1" applyFill="1"/>
    <xf numFmtId="0" fontId="0" fillId="2" borderId="0" xfId="0" applyFill="1"/>
    <xf numFmtId="0" fontId="6" fillId="2" borderId="0" xfId="0" applyFont="1" applyFill="1"/>
    <xf numFmtId="0" fontId="7" fillId="2" borderId="0" xfId="0" applyFont="1" applyFill="1"/>
    <xf numFmtId="0" fontId="7" fillId="2" borderId="1" xfId="0" applyFont="1" applyFill="1" applyBorder="1"/>
    <xf numFmtId="44" fontId="0" fillId="2" borderId="0" xfId="0" applyNumberFormat="1" applyFill="1"/>
    <xf numFmtId="10" fontId="7" fillId="2" borderId="2" xfId="0" applyNumberFormat="1" applyFont="1" applyFill="1" applyBorder="1"/>
    <xf numFmtId="10" fontId="7" fillId="2" borderId="2" xfId="2" applyNumberFormat="1" applyFont="1" applyFill="1" applyBorder="1" applyAlignment="1">
      <alignment vertical="top"/>
    </xf>
    <xf numFmtId="10" fontId="7" fillId="2" borderId="0" xfId="2" applyNumberFormat="1" applyFont="1" applyFill="1" applyBorder="1" applyAlignment="1">
      <alignment vertical="top"/>
    </xf>
    <xf numFmtId="0" fontId="6" fillId="3" borderId="0" xfId="0" applyFont="1" applyFill="1"/>
    <xf numFmtId="164" fontId="7" fillId="0" borderId="0" xfId="2" applyNumberFormat="1" applyFont="1" applyFill="1" applyProtection="1"/>
    <xf numFmtId="44" fontId="8" fillId="3" borderId="0" xfId="0" applyNumberFormat="1" applyFont="1" applyFill="1"/>
    <xf numFmtId="0" fontId="7" fillId="3" borderId="2" xfId="0" applyFont="1" applyFill="1" applyBorder="1"/>
    <xf numFmtId="10" fontId="7" fillId="4" borderId="2" xfId="2" applyNumberFormat="1" applyFont="1" applyFill="1" applyBorder="1"/>
    <xf numFmtId="0" fontId="8" fillId="3" borderId="0" xfId="0" applyFont="1" applyFill="1"/>
    <xf numFmtId="0" fontId="6" fillId="2" borderId="2" xfId="0" applyFont="1" applyFill="1" applyBorder="1"/>
    <xf numFmtId="0" fontId="6" fillId="2" borderId="0" xfId="0" applyFont="1" applyFill="1" applyProtection="1">
      <protection hidden="1"/>
    </xf>
    <xf numFmtId="164" fontId="6" fillId="0" borderId="0" xfId="2" applyNumberFormat="1" applyFont="1" applyFill="1" applyBorder="1" applyAlignment="1" applyProtection="1">
      <alignment horizontal="right"/>
      <protection hidden="1"/>
    </xf>
    <xf numFmtId="0" fontId="4" fillId="2" borderId="0" xfId="0" applyFont="1" applyFill="1" applyProtection="1">
      <protection hidden="1"/>
    </xf>
    <xf numFmtId="0" fontId="0" fillId="2" borderId="0" xfId="0" applyFill="1" applyProtection="1">
      <protection hidden="1"/>
    </xf>
    <xf numFmtId="0" fontId="5" fillId="2" borderId="0" xfId="0" applyFont="1" applyFill="1" applyProtection="1">
      <protection hidden="1"/>
    </xf>
    <xf numFmtId="0" fontId="7" fillId="2" borderId="2" xfId="0" applyFont="1" applyFill="1" applyBorder="1" applyProtection="1">
      <protection hidden="1"/>
    </xf>
    <xf numFmtId="44" fontId="7" fillId="2" borderId="2" xfId="0" applyNumberFormat="1" applyFont="1" applyFill="1" applyBorder="1"/>
    <xf numFmtId="164" fontId="6" fillId="0" borderId="0" xfId="2" applyNumberFormat="1" applyFont="1" applyFill="1" applyBorder="1" applyAlignment="1" applyProtection="1">
      <alignment horizontal="right"/>
    </xf>
    <xf numFmtId="0" fontId="7" fillId="2" borderId="2" xfId="0" applyFont="1" applyFill="1" applyBorder="1"/>
    <xf numFmtId="0" fontId="0" fillId="0" borderId="0" xfId="0" applyAlignment="1">
      <alignment horizontal="left"/>
    </xf>
    <xf numFmtId="0" fontId="7" fillId="5" borderId="1" xfId="0" applyFont="1" applyFill="1" applyBorder="1"/>
    <xf numFmtId="0" fontId="9" fillId="8" borderId="5" xfId="0" applyFont="1" applyFill="1" applyBorder="1" applyAlignment="1">
      <alignment vertical="center"/>
    </xf>
    <xf numFmtId="0" fontId="9" fillId="8" borderId="5" xfId="0" applyFont="1" applyFill="1" applyBorder="1" applyAlignment="1">
      <alignment horizontal="left" vertical="center"/>
    </xf>
    <xf numFmtId="0" fontId="10" fillId="7" borderId="5" xfId="0" applyFont="1" applyFill="1" applyBorder="1" applyAlignment="1">
      <alignment vertical="center"/>
    </xf>
    <xf numFmtId="0" fontId="10" fillId="7" borderId="5" xfId="0" quotePrefix="1" applyFont="1" applyFill="1" applyBorder="1" applyAlignment="1">
      <alignment horizontal="left" vertical="center"/>
    </xf>
    <xf numFmtId="0" fontId="10" fillId="0" borderId="5" xfId="0" applyFont="1" applyBorder="1" applyAlignment="1">
      <alignment vertical="center"/>
    </xf>
    <xf numFmtId="165" fontId="0" fillId="0" borderId="5" xfId="0" applyNumberFormat="1" applyBorder="1"/>
    <xf numFmtId="0" fontId="0" fillId="0" borderId="5" xfId="0" applyBorder="1" applyAlignment="1">
      <alignment vertical="top"/>
    </xf>
    <xf numFmtId="0" fontId="10" fillId="0" borderId="6" xfId="0" applyFont="1" applyBorder="1" applyAlignment="1">
      <alignment vertical="center"/>
    </xf>
    <xf numFmtId="0" fontId="0" fillId="0" borderId="6" xfId="0" applyBorder="1" applyAlignment="1">
      <alignment vertical="top"/>
    </xf>
    <xf numFmtId="165" fontId="0" fillId="0" borderId="6" xfId="0" applyNumberFormat="1" applyBorder="1"/>
    <xf numFmtId="0" fontId="0" fillId="7" borderId="2" xfId="0" applyFill="1" applyBorder="1"/>
    <xf numFmtId="165" fontId="0" fillId="7" borderId="2" xfId="0" applyNumberFormat="1" applyFill="1" applyBorder="1"/>
    <xf numFmtId="0" fontId="3" fillId="2" borderId="0" xfId="0" applyFont="1" applyFill="1" applyAlignment="1">
      <alignment horizontal="left"/>
    </xf>
    <xf numFmtId="0" fontId="6" fillId="2" borderId="0" xfId="0" applyFont="1" applyFill="1" applyAlignment="1">
      <alignment horizontal="left"/>
    </xf>
    <xf numFmtId="9" fontId="0" fillId="2" borderId="0" xfId="2" applyFont="1" applyFill="1"/>
    <xf numFmtId="9" fontId="0" fillId="5" borderId="4" xfId="2" applyFont="1" applyFill="1" applyBorder="1" applyAlignment="1">
      <alignment horizontal="center" wrapText="1"/>
    </xf>
    <xf numFmtId="0" fontId="0" fillId="2" borderId="0" xfId="0" applyFill="1" applyAlignment="1">
      <alignment wrapText="1"/>
    </xf>
    <xf numFmtId="167" fontId="0" fillId="2" borderId="0" xfId="1" applyNumberFormat="1" applyFont="1" applyFill="1" applyProtection="1"/>
    <xf numFmtId="0" fontId="6" fillId="2" borderId="0" xfId="3" applyFont="1" applyFill="1"/>
    <xf numFmtId="10" fontId="7" fillId="2" borderId="2" xfId="2" applyNumberFormat="1" applyFont="1" applyFill="1" applyBorder="1"/>
    <xf numFmtId="44" fontId="7" fillId="2" borderId="2" xfId="4" applyFont="1" applyFill="1" applyBorder="1"/>
    <xf numFmtId="0" fontId="7" fillId="7" borderId="0" xfId="0" applyFont="1" applyFill="1"/>
    <xf numFmtId="167" fontId="7" fillId="2" borderId="0" xfId="1" applyNumberFormat="1" applyFont="1" applyFill="1" applyProtection="1"/>
    <xf numFmtId="0" fontId="2" fillId="0" borderId="0" xfId="0" applyFont="1" applyAlignment="1">
      <alignment horizontal="center" wrapText="1"/>
    </xf>
    <xf numFmtId="167" fontId="7" fillId="5" borderId="2" xfId="1" applyNumberFormat="1" applyFont="1" applyFill="1" applyBorder="1" applyProtection="1"/>
    <xf numFmtId="0" fontId="1" fillId="0" borderId="0" xfId="0" applyFont="1" applyAlignment="1">
      <alignment horizontal="center" wrapText="1"/>
    </xf>
    <xf numFmtId="39" fontId="7" fillId="6" borderId="2" xfId="1" applyNumberFormat="1" applyFont="1" applyFill="1" applyBorder="1" applyAlignment="1" applyProtection="1">
      <alignment horizontal="right" vertical="top"/>
      <protection locked="0"/>
    </xf>
    <xf numFmtId="0" fontId="0" fillId="0" borderId="0" xfId="0" applyAlignment="1">
      <alignment horizontal="center"/>
    </xf>
    <xf numFmtId="0" fontId="7" fillId="5" borderId="9" xfId="0" applyFont="1" applyFill="1" applyBorder="1" applyAlignment="1">
      <alignment wrapText="1"/>
    </xf>
    <xf numFmtId="0" fontId="0" fillId="7" borderId="0" xfId="0" applyFill="1"/>
    <xf numFmtId="44" fontId="0" fillId="0" borderId="2" xfId="0" applyNumberFormat="1" applyBorder="1"/>
    <xf numFmtId="0" fontId="0" fillId="5" borderId="11" xfId="0" applyFill="1" applyBorder="1"/>
    <xf numFmtId="0" fontId="7" fillId="5" borderId="7" xfId="0" applyFont="1" applyFill="1" applyBorder="1"/>
    <xf numFmtId="167" fontId="7" fillId="5" borderId="7" xfId="1" applyNumberFormat="1" applyFont="1" applyFill="1" applyBorder="1" applyAlignment="1" applyProtection="1">
      <alignment wrapText="1"/>
    </xf>
    <xf numFmtId="0" fontId="8" fillId="0" borderId="1" xfId="0" applyFont="1" applyBorder="1"/>
    <xf numFmtId="44" fontId="7" fillId="0" borderId="2" xfId="0" applyNumberFormat="1" applyFont="1" applyBorder="1"/>
    <xf numFmtId="39" fontId="7" fillId="6" borderId="3" xfId="1" applyNumberFormat="1" applyFont="1" applyFill="1" applyBorder="1" applyAlignment="1" applyProtection="1">
      <alignment horizontal="right" vertical="top"/>
      <protection locked="0"/>
    </xf>
    <xf numFmtId="0" fontId="7" fillId="10" borderId="12" xfId="0" applyFont="1" applyFill="1" applyBorder="1" applyAlignment="1">
      <alignment wrapText="1"/>
    </xf>
    <xf numFmtId="0" fontId="7" fillId="6" borderId="2" xfId="0" applyFont="1" applyFill="1" applyBorder="1" applyAlignment="1" applyProtection="1">
      <alignment horizontal="center"/>
      <protection locked="0"/>
    </xf>
    <xf numFmtId="44" fontId="0" fillId="7" borderId="0" xfId="0" applyNumberFormat="1" applyFill="1"/>
    <xf numFmtId="0" fontId="0" fillId="7" borderId="0" xfId="0" applyFill="1" applyAlignment="1" applyProtection="1">
      <alignment horizontal="center"/>
      <protection locked="0"/>
    </xf>
    <xf numFmtId="44" fontId="0" fillId="7" borderId="0" xfId="0" applyNumberFormat="1" applyFill="1" applyAlignment="1">
      <alignment horizontal="left"/>
    </xf>
    <xf numFmtId="0" fontId="7" fillId="5" borderId="9" xfId="0" applyFont="1" applyFill="1" applyBorder="1"/>
    <xf numFmtId="0" fontId="7" fillId="5" borderId="2" xfId="0" applyFont="1" applyFill="1" applyBorder="1"/>
    <xf numFmtId="44" fontId="7" fillId="7" borderId="0" xfId="0" applyNumberFormat="1" applyFont="1" applyFill="1"/>
    <xf numFmtId="39" fontId="7" fillId="7" borderId="0" xfId="1" applyNumberFormat="1" applyFont="1" applyFill="1" applyBorder="1" applyAlignment="1" applyProtection="1">
      <alignment horizontal="right" vertical="top"/>
      <protection locked="0"/>
    </xf>
    <xf numFmtId="0" fontId="7" fillId="7" borderId="0" xfId="0" applyFont="1" applyFill="1" applyAlignment="1">
      <alignment horizontal="left"/>
    </xf>
    <xf numFmtId="0" fontId="0" fillId="7" borderId="0" xfId="0" applyFill="1" applyAlignment="1">
      <alignment horizontal="left"/>
    </xf>
    <xf numFmtId="0" fontId="4" fillId="7" borderId="0" xfId="0" applyFont="1" applyFill="1"/>
    <xf numFmtId="0" fontId="0" fillId="5" borderId="2" xfId="0" applyFill="1" applyBorder="1"/>
    <xf numFmtId="0" fontId="7" fillId="5" borderId="3" xfId="0" applyFont="1" applyFill="1" applyBorder="1"/>
    <xf numFmtId="9" fontId="7" fillId="2" borderId="1" xfId="2" applyFont="1" applyFill="1" applyBorder="1" applyAlignment="1" applyProtection="1"/>
    <xf numFmtId="9" fontId="1" fillId="2" borderId="1" xfId="2" applyFill="1" applyBorder="1" applyAlignment="1" applyProtection="1"/>
    <xf numFmtId="0" fontId="6" fillId="2" borderId="13" xfId="0" applyFont="1" applyFill="1" applyBorder="1"/>
    <xf numFmtId="167" fontId="7" fillId="7" borderId="0" xfId="1" applyNumberFormat="1" applyFont="1" applyFill="1" applyBorder="1" applyAlignment="1" applyProtection="1">
      <alignment horizontal="right" vertical="top"/>
    </xf>
    <xf numFmtId="167" fontId="7" fillId="5" borderId="2" xfId="1" applyNumberFormat="1" applyFont="1" applyFill="1" applyBorder="1" applyAlignment="1" applyProtection="1">
      <alignment horizontal="center" wrapText="1"/>
    </xf>
    <xf numFmtId="44" fontId="0" fillId="0" borderId="4" xfId="0" applyNumberFormat="1" applyBorder="1"/>
    <xf numFmtId="0" fontId="0" fillId="7" borderId="0" xfId="0" applyFill="1" applyAlignment="1">
      <alignment horizontal="center"/>
    </xf>
    <xf numFmtId="44" fontId="0" fillId="0" borderId="0" xfId="0" applyNumberFormat="1"/>
    <xf numFmtId="10" fontId="1" fillId="0" borderId="1" xfId="2" applyNumberFormat="1" applyFill="1" applyBorder="1" applyAlignment="1" applyProtection="1"/>
    <xf numFmtId="9" fontId="7" fillId="2" borderId="0" xfId="2" applyFont="1" applyFill="1" applyBorder="1" applyAlignment="1" applyProtection="1">
      <alignment horizontal="right"/>
    </xf>
    <xf numFmtId="9" fontId="1" fillId="2" borderId="0" xfId="2" applyFill="1" applyBorder="1" applyAlignment="1" applyProtection="1">
      <alignment horizontal="right"/>
    </xf>
    <xf numFmtId="0" fontId="0" fillId="2" borderId="0" xfId="0" applyFill="1" applyAlignment="1">
      <alignment horizontal="left"/>
    </xf>
    <xf numFmtId="167" fontId="7" fillId="2" borderId="0" xfId="1" applyNumberFormat="1" applyFont="1" applyFill="1" applyBorder="1" applyProtection="1"/>
    <xf numFmtId="44" fontId="6" fillId="7" borderId="2" xfId="0" applyNumberFormat="1" applyFont="1" applyFill="1" applyBorder="1"/>
    <xf numFmtId="44" fontId="6" fillId="0" borderId="2" xfId="0" applyNumberFormat="1" applyFont="1" applyBorder="1"/>
    <xf numFmtId="44" fontId="0" fillId="2" borderId="0" xfId="4" applyFont="1" applyFill="1" applyProtection="1"/>
    <xf numFmtId="44" fontId="7" fillId="0" borderId="2" xfId="4" applyFont="1" applyFill="1" applyBorder="1" applyAlignment="1" applyProtection="1">
      <alignment horizontal="right" vertical="top"/>
    </xf>
    <xf numFmtId="44" fontId="7" fillId="2" borderId="0" xfId="4" applyFont="1" applyFill="1" applyProtection="1"/>
    <xf numFmtId="44" fontId="7" fillId="5" borderId="2" xfId="4" applyFont="1" applyFill="1" applyBorder="1" applyProtection="1"/>
    <xf numFmtId="44" fontId="1" fillId="0" borderId="0" xfId="4" applyFont="1" applyAlignment="1">
      <alignment horizontal="center" wrapText="1"/>
    </xf>
    <xf numFmtId="44" fontId="0" fillId="0" borderId="0" xfId="4" applyFont="1" applyAlignment="1">
      <alignment horizontal="center"/>
    </xf>
    <xf numFmtId="0" fontId="7" fillId="7" borderId="2" xfId="1" applyNumberFormat="1" applyFont="1" applyFill="1" applyBorder="1" applyAlignment="1" applyProtection="1">
      <alignment horizontal="right" vertical="top"/>
      <protection locked="0"/>
    </xf>
    <xf numFmtId="44" fontId="7" fillId="7" borderId="0" xfId="4" applyFont="1" applyFill="1" applyBorder="1" applyAlignment="1" applyProtection="1">
      <alignment horizontal="right" vertical="top"/>
    </xf>
    <xf numFmtId="8" fontId="7" fillId="0" borderId="2" xfId="4" applyNumberFormat="1" applyFont="1" applyFill="1" applyBorder="1" applyAlignment="1" applyProtection="1">
      <alignment horizontal="right" vertical="top"/>
    </xf>
    <xf numFmtId="8" fontId="7" fillId="7" borderId="0" xfId="4" applyNumberFormat="1" applyFont="1" applyFill="1" applyBorder="1" applyAlignment="1" applyProtection="1">
      <alignment horizontal="right" vertical="top"/>
    </xf>
    <xf numFmtId="39" fontId="7" fillId="7" borderId="2" xfId="1" applyNumberFormat="1" applyFont="1" applyFill="1" applyBorder="1" applyAlignment="1" applyProtection="1">
      <alignment horizontal="right" vertical="top"/>
      <protection locked="0"/>
    </xf>
    <xf numFmtId="44" fontId="7" fillId="2" borderId="2" xfId="4" applyFill="1" applyBorder="1" applyProtection="1"/>
    <xf numFmtId="44" fontId="7" fillId="5" borderId="2" xfId="4" applyFont="1" applyFill="1" applyBorder="1" applyAlignment="1" applyProtection="1">
      <alignment horizontal="center" wrapText="1"/>
    </xf>
    <xf numFmtId="44" fontId="7" fillId="0" borderId="2" xfId="4" applyFont="1" applyFill="1" applyBorder="1" applyAlignment="1" applyProtection="1">
      <alignment horizontal="right"/>
    </xf>
    <xf numFmtId="44" fontId="7" fillId="6" borderId="7" xfId="4" applyFont="1" applyFill="1" applyBorder="1" applyAlignment="1" applyProtection="1">
      <alignment vertical="top"/>
      <protection locked="0"/>
    </xf>
    <xf numFmtId="44" fontId="7" fillId="6" borderId="9" xfId="4" applyFont="1" applyFill="1" applyBorder="1" applyAlignment="1" applyProtection="1">
      <alignment vertical="top"/>
    </xf>
    <xf numFmtId="44" fontId="7" fillId="0" borderId="2" xfId="4" applyFill="1" applyBorder="1" applyProtection="1"/>
    <xf numFmtId="44" fontId="7" fillId="0" borderId="0" xfId="4" applyFill="1" applyBorder="1" applyProtection="1"/>
    <xf numFmtId="166" fontId="0" fillId="5" borderId="2" xfId="4" applyNumberFormat="1" applyFont="1" applyFill="1" applyBorder="1" applyAlignment="1">
      <alignment horizontal="center" wrapText="1"/>
    </xf>
    <xf numFmtId="166" fontId="0" fillId="0" borderId="7" xfId="4" applyNumberFormat="1" applyFont="1" applyFill="1" applyBorder="1"/>
    <xf numFmtId="44" fontId="0" fillId="9" borderId="7" xfId="4" applyFont="1" applyFill="1" applyBorder="1" applyAlignment="1" applyProtection="1">
      <protection locked="0"/>
    </xf>
    <xf numFmtId="44" fontId="0" fillId="9" borderId="8" xfId="4" applyFont="1" applyFill="1" applyBorder="1" applyAlignment="1" applyProtection="1"/>
    <xf numFmtId="166" fontId="0" fillId="0" borderId="9" xfId="4" applyNumberFormat="1" applyFont="1" applyFill="1" applyBorder="1"/>
    <xf numFmtId="44" fontId="0" fillId="9" borderId="9" xfId="4" applyFont="1" applyFill="1" applyBorder="1" applyAlignment="1" applyProtection="1"/>
    <xf numFmtId="44" fontId="0" fillId="0" borderId="2" xfId="4" applyFont="1" applyFill="1" applyBorder="1"/>
    <xf numFmtId="44" fontId="6" fillId="0" borderId="2" xfId="4" applyFont="1" applyFill="1" applyBorder="1"/>
    <xf numFmtId="44" fontId="8" fillId="4" borderId="0" xfId="4" applyFont="1" applyFill="1"/>
    <xf numFmtId="44" fontId="0" fillId="2" borderId="0" xfId="4" applyFont="1" applyFill="1" applyBorder="1"/>
    <xf numFmtId="44" fontId="7" fillId="0" borderId="2" xfId="4" applyFont="1" applyFill="1" applyBorder="1" applyAlignment="1" applyProtection="1">
      <alignment horizontal="right"/>
      <protection hidden="1"/>
    </xf>
    <xf numFmtId="44" fontId="7" fillId="11" borderId="2" xfId="4" applyFont="1" applyFill="1" applyBorder="1" applyAlignment="1" applyProtection="1">
      <alignment horizontal="right" vertical="top"/>
    </xf>
    <xf numFmtId="44" fontId="7" fillId="11" borderId="2" xfId="4" applyFont="1" applyFill="1" applyBorder="1" applyAlignment="1">
      <alignment vertical="top"/>
    </xf>
    <xf numFmtId="44" fontId="0" fillId="11" borderId="8" xfId="4" applyFont="1" applyFill="1" applyBorder="1"/>
    <xf numFmtId="0" fontId="14" fillId="0" borderId="0" xfId="0" applyFont="1"/>
    <xf numFmtId="0" fontId="0" fillId="0" borderId="0" xfId="0" applyAlignment="1">
      <alignment wrapText="1"/>
    </xf>
    <xf numFmtId="0" fontId="13" fillId="0" borderId="0" xfId="5" applyAlignment="1">
      <alignment wrapText="1"/>
    </xf>
    <xf numFmtId="44" fontId="7" fillId="11" borderId="2" xfId="4" applyFont="1" applyFill="1" applyBorder="1" applyAlignment="1" applyProtection="1">
      <alignment horizontal="left"/>
    </xf>
    <xf numFmtId="0" fontId="0" fillId="5" borderId="2" xfId="0" applyFill="1" applyBorder="1" applyAlignment="1">
      <alignment horizontal="left"/>
    </xf>
    <xf numFmtId="9" fontId="7" fillId="2" borderId="1" xfId="2" applyFont="1" applyFill="1" applyBorder="1" applyAlignment="1" applyProtection="1">
      <alignment horizontal="left"/>
    </xf>
    <xf numFmtId="9" fontId="1" fillId="2" borderId="3" xfId="2" applyFill="1" applyBorder="1" applyAlignment="1" applyProtection="1">
      <alignment horizontal="left"/>
    </xf>
    <xf numFmtId="9" fontId="1" fillId="2" borderId="4" xfId="2" applyFill="1" applyBorder="1" applyAlignment="1" applyProtection="1">
      <alignment horizontal="left"/>
    </xf>
    <xf numFmtId="9" fontId="7" fillId="2" borderId="1" xfId="2" applyFont="1" applyFill="1" applyBorder="1" applyAlignment="1" applyProtection="1">
      <alignment horizontal="right"/>
    </xf>
    <xf numFmtId="9" fontId="1" fillId="2" borderId="3" xfId="2" applyFill="1" applyBorder="1" applyAlignment="1" applyProtection="1">
      <alignment horizontal="right"/>
    </xf>
    <xf numFmtId="9" fontId="1" fillId="2" borderId="4" xfId="2" applyFill="1" applyBorder="1" applyAlignment="1" applyProtection="1">
      <alignment horizontal="right"/>
    </xf>
    <xf numFmtId="0" fontId="6" fillId="5" borderId="2" xfId="0" applyFont="1" applyFill="1" applyBorder="1" applyAlignment="1">
      <alignment horizontal="left"/>
    </xf>
    <xf numFmtId="44" fontId="7" fillId="0" borderId="7" xfId="4" applyFont="1" applyFill="1" applyBorder="1" applyAlignment="1" applyProtection="1">
      <alignment horizontal="center" vertical="top"/>
    </xf>
    <xf numFmtId="44" fontId="7" fillId="0" borderId="9" xfId="4" applyFont="1" applyFill="1" applyBorder="1" applyAlignment="1" applyProtection="1">
      <alignment horizontal="center" vertical="top"/>
    </xf>
    <xf numFmtId="0" fontId="7" fillId="5" borderId="9" xfId="0" applyFont="1" applyFill="1" applyBorder="1" applyAlignment="1">
      <alignment horizontal="center"/>
    </xf>
    <xf numFmtId="0" fontId="0" fillId="5" borderId="9" xfId="0" applyFill="1" applyBorder="1" applyAlignment="1">
      <alignment horizontal="center"/>
    </xf>
    <xf numFmtId="44" fontId="0" fillId="0" borderId="2" xfId="0" applyNumberFormat="1" applyBorder="1" applyAlignment="1">
      <alignment horizontal="center"/>
    </xf>
    <xf numFmtId="0" fontId="0" fillId="0" borderId="2" xfId="0" applyBorder="1" applyAlignment="1">
      <alignment horizontal="center"/>
    </xf>
    <xf numFmtId="0" fontId="6" fillId="7" borderId="13" xfId="0" applyFont="1" applyFill="1" applyBorder="1" applyAlignment="1">
      <alignment horizontal="left"/>
    </xf>
    <xf numFmtId="0" fontId="7" fillId="5" borderId="2" xfId="0" applyFont="1" applyFill="1" applyBorder="1" applyAlignment="1">
      <alignment horizontal="left"/>
    </xf>
    <xf numFmtId="0" fontId="7" fillId="5" borderId="2" xfId="0" applyFont="1" applyFill="1" applyBorder="1" applyAlignment="1">
      <alignment horizontal="center"/>
    </xf>
    <xf numFmtId="44" fontId="7" fillId="0" borderId="2" xfId="0" applyNumberFormat="1" applyFont="1" applyBorder="1" applyAlignment="1">
      <alignment horizontal="left"/>
    </xf>
    <xf numFmtId="44" fontId="0" fillId="0" borderId="2" xfId="4" applyFont="1" applyFill="1" applyBorder="1" applyAlignment="1" applyProtection="1">
      <alignment horizontal="center"/>
    </xf>
    <xf numFmtId="0" fontId="7" fillId="11" borderId="2" xfId="0" applyFont="1" applyFill="1" applyBorder="1" applyAlignment="1">
      <alignment horizontal="center"/>
    </xf>
    <xf numFmtId="0" fontId="0" fillId="11" borderId="2" xfId="0" applyFill="1" applyBorder="1" applyAlignment="1">
      <alignment horizontal="center"/>
    </xf>
    <xf numFmtId="0" fontId="0" fillId="5" borderId="1" xfId="0" applyFill="1" applyBorder="1" applyAlignment="1">
      <alignment horizontal="left"/>
    </xf>
    <xf numFmtId="0" fontId="0" fillId="5" borderId="4" xfId="0" applyFill="1" applyBorder="1" applyAlignment="1">
      <alignment horizontal="left"/>
    </xf>
    <xf numFmtId="0" fontId="7" fillId="2" borderId="1" xfId="0" applyFont="1" applyFill="1" applyBorder="1" applyAlignment="1">
      <alignment horizontal="left"/>
    </xf>
    <xf numFmtId="0" fontId="0" fillId="2" borderId="4" xfId="0" applyFill="1" applyBorder="1" applyAlignment="1">
      <alignment horizontal="left"/>
    </xf>
    <xf numFmtId="44" fontId="7" fillId="7" borderId="7" xfId="4" applyFont="1" applyFill="1" applyBorder="1" applyAlignment="1" applyProtection="1">
      <alignment horizontal="center" vertical="top"/>
      <protection locked="0"/>
    </xf>
    <xf numFmtId="44" fontId="7" fillId="7" borderId="9" xfId="4" applyFont="1" applyFill="1" applyBorder="1" applyAlignment="1" applyProtection="1">
      <alignment horizontal="center" vertical="top"/>
      <protection locked="0"/>
    </xf>
    <xf numFmtId="0" fontId="7" fillId="7" borderId="0" xfId="0" applyFont="1" applyFill="1" applyAlignment="1">
      <alignment horizontal="left" wrapText="1"/>
    </xf>
    <xf numFmtId="0" fontId="7" fillId="2" borderId="2" xfId="0" applyFont="1" applyFill="1" applyBorder="1" applyAlignment="1">
      <alignment horizontal="left"/>
    </xf>
    <xf numFmtId="0" fontId="0" fillId="2" borderId="2" xfId="0" applyFill="1" applyBorder="1" applyAlignment="1">
      <alignment horizontal="left"/>
    </xf>
    <xf numFmtId="0" fontId="7" fillId="0" borderId="2" xfId="0" applyFont="1" applyBorder="1" applyAlignment="1">
      <alignment horizontal="left"/>
    </xf>
    <xf numFmtId="0" fontId="0" fillId="0" borderId="2" xfId="0" applyBorder="1" applyAlignment="1">
      <alignment horizontal="left"/>
    </xf>
    <xf numFmtId="44" fontId="0" fillId="7" borderId="1" xfId="0" applyNumberFormat="1" applyFill="1" applyBorder="1" applyAlignment="1">
      <alignment horizontal="left"/>
    </xf>
    <xf numFmtId="44" fontId="0" fillId="7" borderId="4" xfId="0" applyNumberFormat="1" applyFill="1" applyBorder="1" applyAlignment="1">
      <alignment horizontal="left"/>
    </xf>
    <xf numFmtId="0" fontId="8" fillId="5" borderId="1" xfId="0" applyFont="1" applyFill="1" applyBorder="1" applyAlignment="1">
      <alignment horizontal="center" wrapText="1"/>
    </xf>
    <xf numFmtId="0" fontId="8" fillId="5" borderId="4" xfId="0" applyFont="1" applyFill="1" applyBorder="1" applyAlignment="1">
      <alignment horizontal="center" wrapText="1"/>
    </xf>
    <xf numFmtId="0" fontId="0" fillId="9" borderId="2" xfId="0" applyFill="1" applyBorder="1" applyAlignment="1" applyProtection="1">
      <alignment horizontal="center"/>
      <protection locked="0"/>
    </xf>
    <xf numFmtId="44" fontId="0" fillId="0" borderId="1" xfId="0" applyNumberFormat="1" applyBorder="1" applyAlignment="1">
      <alignment horizontal="left"/>
    </xf>
    <xf numFmtId="44" fontId="0" fillId="0" borderId="4" xfId="0" applyNumberFormat="1" applyBorder="1" applyAlignment="1">
      <alignment horizontal="left"/>
    </xf>
    <xf numFmtId="0" fontId="12" fillId="7" borderId="0" xfId="0" applyFont="1" applyFill="1" applyAlignment="1">
      <alignment horizontal="left"/>
    </xf>
    <xf numFmtId="0" fontId="7" fillId="10" borderId="1" xfId="0" applyFont="1" applyFill="1" applyBorder="1" applyAlignment="1">
      <alignment horizontal="center" wrapText="1"/>
    </xf>
    <xf numFmtId="0" fontId="7" fillId="10" borderId="4" xfId="0" applyFont="1" applyFill="1" applyBorder="1" applyAlignment="1">
      <alignment horizontal="center" wrapText="1"/>
    </xf>
    <xf numFmtId="0" fontId="0" fillId="9" borderId="1" xfId="0" applyFill="1" applyBorder="1" applyAlignment="1" applyProtection="1">
      <alignment horizontal="center" wrapText="1"/>
      <protection locked="0"/>
    </xf>
    <xf numFmtId="0" fontId="0" fillId="9" borderId="4" xfId="0" applyFill="1" applyBorder="1" applyAlignment="1" applyProtection="1">
      <alignment horizontal="center" wrapText="1"/>
      <protection locked="0"/>
    </xf>
    <xf numFmtId="0" fontId="7" fillId="7" borderId="1" xfId="3" applyFill="1" applyBorder="1" applyAlignment="1">
      <alignment horizontal="left"/>
    </xf>
    <xf numFmtId="0" fontId="7" fillId="7" borderId="4" xfId="3" applyFill="1" applyBorder="1" applyAlignment="1">
      <alignment horizontal="left"/>
    </xf>
    <xf numFmtId="0" fontId="7" fillId="8" borderId="1" xfId="3" applyFill="1" applyBorder="1" applyAlignment="1">
      <alignment horizontal="left"/>
    </xf>
    <xf numFmtId="0" fontId="7" fillId="8" borderId="4" xfId="3" applyFill="1" applyBorder="1" applyAlignment="1">
      <alignment horizontal="left"/>
    </xf>
    <xf numFmtId="0" fontId="8" fillId="2" borderId="1" xfId="0" applyFont="1" applyFill="1" applyBorder="1" applyAlignment="1">
      <alignment horizontal="left"/>
    </xf>
    <xf numFmtId="0" fontId="8" fillId="2" borderId="4" xfId="0" applyFont="1" applyFill="1" applyBorder="1" applyAlignment="1">
      <alignment horizontal="left"/>
    </xf>
    <xf numFmtId="0" fontId="6" fillId="5" borderId="1" xfId="0" applyFont="1" applyFill="1" applyBorder="1" applyAlignment="1">
      <alignment horizontal="left"/>
    </xf>
    <xf numFmtId="0" fontId="6" fillId="5" borderId="4" xfId="0" applyFont="1" applyFill="1" applyBorder="1" applyAlignment="1">
      <alignment horizontal="left"/>
    </xf>
    <xf numFmtId="0" fontId="0" fillId="5" borderId="1" xfId="0" applyFill="1" applyBorder="1" applyAlignment="1">
      <alignment horizontal="left" wrapText="1"/>
    </xf>
    <xf numFmtId="0" fontId="0" fillId="5" borderId="4" xfId="0" applyFill="1" applyBorder="1" applyAlignment="1">
      <alignment horizontal="left" wrapText="1"/>
    </xf>
    <xf numFmtId="0" fontId="0" fillId="2" borderId="1" xfId="0" applyFill="1" applyBorder="1" applyAlignment="1">
      <alignment horizontal="left"/>
    </xf>
    <xf numFmtId="0" fontId="0" fillId="2" borderId="10" xfId="0" applyFill="1" applyBorder="1" applyAlignment="1">
      <alignment horizontal="left"/>
    </xf>
    <xf numFmtId="0" fontId="7" fillId="6" borderId="1" xfId="0" applyFont="1" applyFill="1" applyBorder="1" applyAlignment="1" applyProtection="1">
      <alignment horizontal="center"/>
      <protection locked="0"/>
    </xf>
    <xf numFmtId="0" fontId="7" fillId="6" borderId="3" xfId="0" applyFont="1" applyFill="1" applyBorder="1" applyAlignment="1" applyProtection="1">
      <alignment horizontal="center"/>
      <protection locked="0"/>
    </xf>
    <xf numFmtId="0" fontId="7" fillId="6" borderId="4" xfId="0" applyFont="1" applyFill="1" applyBorder="1" applyAlignment="1" applyProtection="1">
      <alignment horizontal="center"/>
      <protection locked="0"/>
    </xf>
    <xf numFmtId="0" fontId="7" fillId="7" borderId="1"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cellXfs>
  <cellStyles count="6">
    <cellStyle name="Comma" xfId="1" builtinId="3"/>
    <cellStyle name="Currency 2" xfId="4" xr:uid="{E5EDC8D7-64D5-4310-9752-146FF7C99BBF}"/>
    <cellStyle name="Hyperlink" xfId="5" builtinId="8"/>
    <cellStyle name="Normal" xfId="0" builtinId="0"/>
    <cellStyle name="Normal 2" xfId="3" xr:uid="{EA2FE522-3E90-429F-9D25-4CC7C08DCD5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7</xdr:row>
      <xdr:rowOff>144780</xdr:rowOff>
    </xdr:from>
    <xdr:to>
      <xdr:col>0</xdr:col>
      <xdr:colOff>1958340</xdr:colOff>
      <xdr:row>9</xdr:row>
      <xdr:rowOff>115386</xdr:rowOff>
    </xdr:to>
    <xdr:pic>
      <xdr:nvPicPr>
        <xdr:cNvPr id="2" name="Picture 1">
          <a:extLst>
            <a:ext uri="{FF2B5EF4-FFF2-40B4-BE49-F238E27FC236}">
              <a16:creationId xmlns:a16="http://schemas.microsoft.com/office/drawing/2014/main" id="{B7A0BB55-C275-4D16-A7A5-2CAE698F97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3619500"/>
          <a:ext cx="1905000" cy="336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n.gov/dhs/partners-and-providers/news-initiatives-reports-workgroups/long-term-services-and-supports/disability-waiver-rates-system/rate-setting-frameworks/" TargetMode="External"/><Relationship Id="rId2" Type="http://schemas.openxmlformats.org/officeDocument/2006/relationships/hyperlink" Target="mailto:dsd.responsecenter@state.mn.us" TargetMode="External"/><Relationship Id="rId1" Type="http://schemas.openxmlformats.org/officeDocument/2006/relationships/hyperlink" Target="mailto:kbence@arrm.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0A6D6-5D0A-4699-B164-70C89C169D7A}">
  <dimension ref="A1:A11"/>
  <sheetViews>
    <sheetView tabSelected="1" workbookViewId="0"/>
  </sheetViews>
  <sheetFormatPr defaultRowHeight="15.05" x14ac:dyDescent="0.3"/>
  <cols>
    <col min="1" max="1" width="76.5546875" customWidth="1"/>
  </cols>
  <sheetData>
    <row r="1" spans="1:1" ht="14.4" x14ac:dyDescent="0.3">
      <c r="A1" s="128" t="s">
        <v>209</v>
      </c>
    </row>
    <row r="2" spans="1:1" ht="105.4" x14ac:dyDescent="0.3">
      <c r="A2" s="129" t="s">
        <v>215</v>
      </c>
    </row>
    <row r="3" spans="1:1" ht="43.2" x14ac:dyDescent="0.3">
      <c r="A3" s="130" t="s">
        <v>210</v>
      </c>
    </row>
    <row r="4" spans="1:1" ht="30.15" x14ac:dyDescent="0.3">
      <c r="A4" s="129" t="s">
        <v>223</v>
      </c>
    </row>
    <row r="5" spans="1:1" ht="28.8" x14ac:dyDescent="0.3">
      <c r="A5" s="129" t="s">
        <v>211</v>
      </c>
    </row>
    <row r="6" spans="1:1" ht="14.4" x14ac:dyDescent="0.3">
      <c r="A6" s="130" t="s">
        <v>212</v>
      </c>
    </row>
    <row r="7" spans="1:1" ht="30.15" x14ac:dyDescent="0.3">
      <c r="A7" s="130" t="s">
        <v>213</v>
      </c>
    </row>
    <row r="11" spans="1:1" x14ac:dyDescent="0.3">
      <c r="A11" t="s">
        <v>214</v>
      </c>
    </row>
  </sheetData>
  <hyperlinks>
    <hyperlink ref="A6" r:id="rId1" display="kbence@arrm.org" xr:uid="{9E1744E0-6956-47ED-BE01-6206A20D6054}"/>
    <hyperlink ref="A7" r:id="rId2" display="mailto:dsd.responsecenter@state.mn.us" xr:uid="{BE7901FA-D19C-4C9C-BBA3-06E4D19FB976}"/>
    <hyperlink ref="A3" r:id="rId3" display="https://mn.gov/dhs/partners-and-providers/news-initiatives-reports-workgroups/long-term-services-and-supports/disability-waiver-rates-system/rate-setting-frameworks/" xr:uid="{49E6A1DF-793D-4C06-A5BC-08D104D7A33C}"/>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FDD1B-4AE8-4864-9C21-D457CD00F4EF}">
  <dimension ref="A1:O72"/>
  <sheetViews>
    <sheetView workbookViewId="0"/>
  </sheetViews>
  <sheetFormatPr defaultRowHeight="15.05" x14ac:dyDescent="0.3"/>
  <cols>
    <col min="1" max="1" width="27.77734375" customWidth="1"/>
    <col min="2" max="2" width="10.5546875" customWidth="1"/>
    <col min="3" max="3" width="21.5546875" customWidth="1"/>
    <col min="4" max="4" width="18.5546875" customWidth="1"/>
    <col min="5" max="5" width="18.6640625" customWidth="1"/>
    <col min="6" max="6" width="15.109375" customWidth="1"/>
    <col min="7" max="7" width="12.21875" customWidth="1"/>
    <col min="9" max="10" width="8.88671875" hidden="1" customWidth="1"/>
  </cols>
  <sheetData>
    <row r="1" spans="1:15" ht="15.55" x14ac:dyDescent="0.3">
      <c r="A1" s="42" t="s">
        <v>0</v>
      </c>
      <c r="B1" s="42"/>
      <c r="C1" s="42"/>
      <c r="D1" s="42"/>
      <c r="E1" s="47"/>
      <c r="F1" s="96"/>
      <c r="G1" s="4"/>
      <c r="H1" s="4"/>
      <c r="I1" s="4"/>
      <c r="J1" s="4"/>
      <c r="K1" s="4"/>
      <c r="L1" s="4"/>
      <c r="M1" s="4"/>
      <c r="N1" s="4"/>
      <c r="O1" s="4"/>
    </row>
    <row r="2" spans="1:15" ht="14.4" x14ac:dyDescent="0.3">
      <c r="A2" s="2"/>
      <c r="B2" s="2"/>
      <c r="C2" s="2"/>
      <c r="D2" s="2"/>
      <c r="E2" s="2"/>
      <c r="F2" s="2"/>
      <c r="G2" s="59"/>
      <c r="H2" s="4"/>
      <c r="I2" s="4"/>
      <c r="J2" s="4"/>
      <c r="K2" s="4"/>
      <c r="L2" s="4"/>
      <c r="M2" s="4"/>
      <c r="N2" s="4"/>
      <c r="O2" s="4"/>
    </row>
    <row r="3" spans="1:15" ht="14.4" x14ac:dyDescent="0.3">
      <c r="A3" s="48" t="s">
        <v>150</v>
      </c>
      <c r="B3" s="48"/>
      <c r="C3" s="48"/>
      <c r="D3" s="2"/>
      <c r="E3" s="2"/>
      <c r="F3" s="2"/>
      <c r="G3" s="59"/>
      <c r="H3" s="4"/>
      <c r="I3" s="4"/>
      <c r="J3" s="4"/>
      <c r="K3" s="4"/>
      <c r="L3" s="4"/>
      <c r="M3" s="4"/>
      <c r="N3" s="4"/>
      <c r="O3" s="4"/>
    </row>
    <row r="4" spans="1:15" ht="14.4" x14ac:dyDescent="0.3">
      <c r="A4" s="176" t="s">
        <v>216</v>
      </c>
      <c r="B4" s="177"/>
      <c r="C4" s="125">
        <v>15.6</v>
      </c>
      <c r="D4" s="2"/>
      <c r="E4" s="2"/>
      <c r="F4" s="2"/>
      <c r="G4" s="59"/>
      <c r="H4" s="4"/>
      <c r="I4" s="4"/>
      <c r="J4" s="4"/>
      <c r="K4" s="4"/>
      <c r="L4" s="4"/>
      <c r="M4" s="4"/>
      <c r="N4" s="4"/>
      <c r="O4" s="4"/>
    </row>
    <row r="5" spans="1:15" ht="14.4" x14ac:dyDescent="0.3">
      <c r="A5" s="176" t="s">
        <v>151</v>
      </c>
      <c r="B5" s="177"/>
      <c r="C5" s="49">
        <v>4.7E-2</v>
      </c>
      <c r="D5" s="2"/>
      <c r="E5" s="2"/>
      <c r="F5" s="2"/>
      <c r="G5" s="59"/>
      <c r="H5" s="4"/>
      <c r="I5" s="4"/>
      <c r="J5" s="4"/>
      <c r="K5" s="4"/>
      <c r="L5" s="4"/>
      <c r="M5" s="4"/>
      <c r="N5" s="4"/>
      <c r="O5" s="4"/>
    </row>
    <row r="6" spans="1:15" ht="14.4" x14ac:dyDescent="0.3">
      <c r="A6" s="178" t="s">
        <v>152</v>
      </c>
      <c r="B6" s="179"/>
      <c r="C6" s="50">
        <f>ROUND(C4*C5+C4,2)</f>
        <v>16.329999999999998</v>
      </c>
      <c r="D6" s="2"/>
      <c r="E6" s="2"/>
      <c r="F6" s="2"/>
      <c r="G6" s="59"/>
      <c r="H6" s="4"/>
      <c r="I6" s="4"/>
      <c r="J6" s="4"/>
      <c r="K6" s="4"/>
      <c r="L6" s="4"/>
      <c r="M6" s="4"/>
      <c r="N6" s="4"/>
      <c r="O6" s="4"/>
    </row>
    <row r="7" spans="1:15" ht="14.4" x14ac:dyDescent="0.3">
      <c r="A7" s="2"/>
      <c r="B7" s="2"/>
      <c r="C7" s="2"/>
      <c r="D7" s="2"/>
      <c r="E7" s="2"/>
      <c r="F7" s="2"/>
      <c r="G7" s="59"/>
      <c r="H7" s="4"/>
      <c r="I7" s="4"/>
      <c r="J7" s="4"/>
      <c r="K7" s="4"/>
      <c r="L7" s="4"/>
      <c r="M7" s="4"/>
      <c r="N7" s="4"/>
      <c r="O7" s="4"/>
    </row>
    <row r="8" spans="1:15" ht="14.4" x14ac:dyDescent="0.3">
      <c r="A8" s="5" t="s">
        <v>153</v>
      </c>
      <c r="B8" s="5"/>
      <c r="C8" s="98"/>
      <c r="D8" s="2"/>
      <c r="E8" s="52"/>
      <c r="F8" s="52"/>
      <c r="G8" s="59"/>
      <c r="H8" s="4"/>
      <c r="I8" s="53"/>
      <c r="J8" s="53"/>
      <c r="K8" s="4"/>
      <c r="L8" s="4"/>
      <c r="M8" s="4"/>
      <c r="N8" s="4"/>
      <c r="O8" s="4"/>
    </row>
    <row r="9" spans="1:15" ht="14.4" x14ac:dyDescent="0.3">
      <c r="A9" s="153" t="s">
        <v>154</v>
      </c>
      <c r="B9" s="154"/>
      <c r="C9" s="99" t="s">
        <v>163</v>
      </c>
      <c r="D9" s="54" t="s">
        <v>155</v>
      </c>
      <c r="E9" s="99" t="s">
        <v>156</v>
      </c>
      <c r="F9" s="2"/>
      <c r="G9" s="59"/>
      <c r="H9" s="4"/>
      <c r="I9" s="55">
        <v>0</v>
      </c>
      <c r="J9" s="100">
        <v>0</v>
      </c>
      <c r="K9" s="4"/>
      <c r="L9" s="4"/>
      <c r="M9" s="4"/>
      <c r="N9" s="4"/>
      <c r="O9" s="4"/>
    </row>
    <row r="10" spans="1:15" ht="14.4" x14ac:dyDescent="0.3">
      <c r="A10" s="180" t="s">
        <v>157</v>
      </c>
      <c r="B10" s="181"/>
      <c r="C10" s="97">
        <f>C6</f>
        <v>16.329999999999998</v>
      </c>
      <c r="D10" s="56">
        <v>0</v>
      </c>
      <c r="E10" s="97">
        <f>D10*C10</f>
        <v>0</v>
      </c>
      <c r="F10" s="2"/>
      <c r="G10" s="59"/>
      <c r="H10" s="4"/>
      <c r="I10" s="57">
        <v>1</v>
      </c>
      <c r="J10" s="101">
        <f>C6-B18</f>
        <v>12.609999999999998</v>
      </c>
      <c r="K10" s="4"/>
      <c r="L10" s="4"/>
      <c r="M10" s="4"/>
      <c r="N10" s="4"/>
      <c r="O10" s="4"/>
    </row>
    <row r="11" spans="1:15" ht="14.4" x14ac:dyDescent="0.3">
      <c r="A11" s="2"/>
      <c r="B11" s="2"/>
      <c r="C11" s="2"/>
      <c r="D11" s="2"/>
      <c r="E11" s="2"/>
      <c r="F11" s="2"/>
      <c r="G11" s="59"/>
      <c r="H11" s="4"/>
      <c r="I11" s="57">
        <v>2</v>
      </c>
      <c r="J11" s="101">
        <f>ROUND(J$10/2,2)</f>
        <v>6.31</v>
      </c>
      <c r="K11" s="4"/>
      <c r="L11" s="4"/>
      <c r="M11" s="4"/>
      <c r="N11" s="4"/>
      <c r="O11" s="4"/>
    </row>
    <row r="12" spans="1:15" ht="14.4" x14ac:dyDescent="0.3">
      <c r="A12" s="146" t="s">
        <v>158</v>
      </c>
      <c r="B12" s="146"/>
      <c r="C12" s="146"/>
      <c r="D12" s="146"/>
      <c r="E12" s="146"/>
      <c r="F12" s="4"/>
      <c r="G12" s="4"/>
      <c r="H12" s="4"/>
      <c r="I12" s="57">
        <v>3</v>
      </c>
      <c r="J12" s="101">
        <f>ROUND(J$10/3,2)</f>
        <v>4.2</v>
      </c>
      <c r="K12" s="4"/>
      <c r="L12" s="4"/>
      <c r="M12" s="4"/>
      <c r="N12" s="4"/>
      <c r="O12" s="4"/>
    </row>
    <row r="13" spans="1:15" ht="14.4" customHeight="1" x14ac:dyDescent="0.3">
      <c r="A13" s="58" t="s">
        <v>159</v>
      </c>
      <c r="B13" s="143" t="s">
        <v>160</v>
      </c>
      <c r="C13" s="143"/>
      <c r="D13" s="166" t="s">
        <v>161</v>
      </c>
      <c r="E13" s="167"/>
      <c r="F13" s="59"/>
      <c r="G13" s="59"/>
      <c r="H13" s="4"/>
      <c r="I13" s="57">
        <v>4</v>
      </c>
      <c r="J13" s="101">
        <f>ROUND(J$10/4,2)</f>
        <v>3.15</v>
      </c>
      <c r="K13" s="4"/>
      <c r="L13" s="4"/>
      <c r="M13" s="4"/>
      <c r="N13" s="4"/>
      <c r="O13" s="4"/>
    </row>
    <row r="14" spans="1:15" ht="14.4" x14ac:dyDescent="0.3">
      <c r="A14" s="60">
        <f>E10</f>
        <v>0</v>
      </c>
      <c r="B14" s="168">
        <v>1</v>
      </c>
      <c r="C14" s="168"/>
      <c r="D14" s="169">
        <f>A14/B14</f>
        <v>0</v>
      </c>
      <c r="E14" s="170"/>
      <c r="F14" s="59"/>
      <c r="G14" s="59"/>
      <c r="H14" s="4"/>
      <c r="I14" s="57">
        <v>5</v>
      </c>
      <c r="J14" s="101">
        <f>ROUND(J$10/5,2)</f>
        <v>2.52</v>
      </c>
      <c r="K14" s="4"/>
      <c r="L14" s="4"/>
      <c r="M14" s="4"/>
      <c r="N14" s="4"/>
      <c r="O14" s="4"/>
    </row>
    <row r="15" spans="1:15" ht="14.4" x14ac:dyDescent="0.3">
      <c r="A15" s="2"/>
      <c r="B15" s="2"/>
      <c r="C15" s="2"/>
      <c r="D15" s="2"/>
      <c r="E15" s="2"/>
      <c r="F15" s="2"/>
      <c r="G15" s="59"/>
      <c r="H15" s="4"/>
      <c r="I15" s="57">
        <v>6</v>
      </c>
      <c r="J15" s="101">
        <f>ROUND(J$10/6,2)</f>
        <v>2.1</v>
      </c>
      <c r="K15" s="4"/>
      <c r="L15" s="4"/>
      <c r="M15" s="4"/>
      <c r="N15" s="4"/>
      <c r="O15" s="4"/>
    </row>
    <row r="16" spans="1:15" ht="14.4" x14ac:dyDescent="0.3">
      <c r="A16" s="5" t="s">
        <v>162</v>
      </c>
      <c r="B16" s="5"/>
      <c r="C16" s="98"/>
      <c r="D16" s="2"/>
      <c r="E16" s="52"/>
      <c r="F16" s="52"/>
      <c r="G16" s="59"/>
      <c r="H16" s="4"/>
      <c r="I16" s="4"/>
      <c r="J16" s="4"/>
      <c r="K16" s="4"/>
      <c r="L16" s="4"/>
      <c r="M16" s="4"/>
      <c r="N16" s="4"/>
      <c r="O16" s="4"/>
    </row>
    <row r="17" spans="1:15" ht="27" customHeight="1" x14ac:dyDescent="0.3">
      <c r="A17" s="61" t="s">
        <v>154</v>
      </c>
      <c r="B17" s="62" t="s">
        <v>163</v>
      </c>
      <c r="C17" s="63" t="s">
        <v>164</v>
      </c>
      <c r="D17" s="166" t="s">
        <v>165</v>
      </c>
      <c r="E17" s="167"/>
      <c r="F17" s="2"/>
      <c r="G17" s="59"/>
      <c r="H17" s="4"/>
      <c r="I17" s="4"/>
      <c r="J17" s="4"/>
      <c r="K17" s="4"/>
      <c r="L17" s="4"/>
      <c r="M17" s="4"/>
      <c r="N17" s="4"/>
      <c r="O17" s="4"/>
    </row>
    <row r="18" spans="1:15" x14ac:dyDescent="0.3">
      <c r="A18" s="64" t="s">
        <v>166</v>
      </c>
      <c r="B18" s="125">
        <v>3.72</v>
      </c>
      <c r="C18" s="66"/>
      <c r="D18" s="169">
        <f>(B18*C18)/B14</f>
        <v>0</v>
      </c>
      <c r="E18" s="170"/>
      <c r="F18" s="2"/>
      <c r="G18" s="59"/>
      <c r="H18" s="4"/>
      <c r="I18" s="4"/>
      <c r="J18" s="4"/>
      <c r="K18" s="4"/>
      <c r="L18" s="4"/>
      <c r="M18" s="4"/>
      <c r="N18" s="4"/>
      <c r="O18" s="4"/>
    </row>
    <row r="19" spans="1:15" ht="14.4" x14ac:dyDescent="0.3">
      <c r="A19" s="2"/>
      <c r="B19" s="2"/>
      <c r="C19" s="2"/>
      <c r="D19" s="2"/>
      <c r="E19" s="2"/>
      <c r="F19" s="2"/>
      <c r="G19" s="59"/>
      <c r="H19" s="4"/>
      <c r="I19" s="4"/>
      <c r="J19" s="4"/>
      <c r="K19" s="4"/>
      <c r="L19" s="4"/>
      <c r="M19" s="4"/>
      <c r="N19" s="4"/>
      <c r="O19" s="4"/>
    </row>
    <row r="20" spans="1:15" ht="14.4" x14ac:dyDescent="0.3">
      <c r="A20" s="171" t="s">
        <v>167</v>
      </c>
      <c r="B20" s="171"/>
      <c r="C20" s="171"/>
      <c r="D20" s="171"/>
      <c r="E20" s="171"/>
      <c r="F20" s="171"/>
      <c r="G20" s="59"/>
      <c r="H20" s="59"/>
      <c r="I20" s="6" t="s">
        <v>168</v>
      </c>
      <c r="J20" s="4"/>
      <c r="K20" s="59"/>
      <c r="L20" s="59"/>
      <c r="M20" s="59"/>
      <c r="N20" s="59"/>
      <c r="O20" s="59"/>
    </row>
    <row r="21" spans="1:15" ht="14.4" customHeight="1" x14ac:dyDescent="0.3">
      <c r="A21" s="67" t="s">
        <v>169</v>
      </c>
      <c r="B21" s="172" t="s">
        <v>170</v>
      </c>
      <c r="C21" s="173"/>
      <c r="D21" s="172" t="s">
        <v>171</v>
      </c>
      <c r="E21" s="173"/>
      <c r="F21" s="59"/>
      <c r="G21" s="59"/>
      <c r="H21" s="59"/>
      <c r="I21" s="51" t="s">
        <v>172</v>
      </c>
      <c r="J21" s="59"/>
      <c r="K21" s="59"/>
      <c r="L21" s="59"/>
      <c r="M21" s="59"/>
      <c r="N21" s="59"/>
      <c r="O21" s="59"/>
    </row>
    <row r="22" spans="1:15" ht="14.4" x14ac:dyDescent="0.3">
      <c r="A22" s="68" t="s">
        <v>168</v>
      </c>
      <c r="B22" s="174">
        <v>1</v>
      </c>
      <c r="C22" s="175"/>
      <c r="D22" s="164">
        <f>IF(A22="YES",(C18*(VLOOKUP(B22,I10:J15,2,FALSE))),0)</f>
        <v>0</v>
      </c>
      <c r="E22" s="165"/>
      <c r="F22" s="59"/>
      <c r="G22" s="59"/>
      <c r="H22" s="59"/>
      <c r="I22" s="59"/>
      <c r="J22" s="59"/>
      <c r="K22" s="59"/>
      <c r="L22" s="59"/>
      <c r="M22" s="59"/>
      <c r="N22" s="59"/>
      <c r="O22" s="59"/>
    </row>
    <row r="23" spans="1:15" ht="14.4" x14ac:dyDescent="0.3">
      <c r="A23" s="69"/>
      <c r="B23" s="70"/>
      <c r="C23" s="70"/>
      <c r="D23" s="71"/>
      <c r="E23" s="71"/>
      <c r="F23" s="59"/>
      <c r="G23" s="59"/>
      <c r="H23" s="59"/>
      <c r="I23" s="59"/>
      <c r="J23" s="59"/>
      <c r="K23" s="59"/>
      <c r="L23" s="59"/>
      <c r="M23" s="59"/>
      <c r="N23" s="59"/>
      <c r="O23" s="59"/>
    </row>
    <row r="24" spans="1:15" ht="14.4" x14ac:dyDescent="0.3">
      <c r="A24" s="146" t="s">
        <v>173</v>
      </c>
      <c r="B24" s="146"/>
      <c r="C24" s="146"/>
      <c r="D24" s="146"/>
      <c r="E24" s="2"/>
      <c r="F24" s="4"/>
      <c r="G24" s="4"/>
      <c r="H24" s="4"/>
      <c r="I24" s="59"/>
      <c r="J24" s="59"/>
      <c r="K24" s="4"/>
      <c r="L24" s="4"/>
      <c r="M24" s="4"/>
      <c r="N24" s="4"/>
      <c r="O24" s="4"/>
    </row>
    <row r="25" spans="1:15" ht="14.4" x14ac:dyDescent="0.3">
      <c r="A25" s="72" t="s">
        <v>154</v>
      </c>
      <c r="B25" s="142" t="s">
        <v>163</v>
      </c>
      <c r="C25" s="143"/>
      <c r="D25" s="73" t="s">
        <v>155</v>
      </c>
      <c r="E25" s="73" t="s">
        <v>156</v>
      </c>
      <c r="F25" s="59"/>
      <c r="G25" s="4"/>
      <c r="H25" s="4"/>
      <c r="I25" s="4"/>
      <c r="J25" s="4"/>
      <c r="K25" s="4"/>
      <c r="L25" s="4"/>
      <c r="M25" s="4"/>
      <c r="N25" s="4"/>
      <c r="O25" s="4"/>
    </row>
    <row r="26" spans="1:15" ht="14.4" x14ac:dyDescent="0.3">
      <c r="A26" s="65" t="s">
        <v>174</v>
      </c>
      <c r="B26" s="144">
        <f>C6</f>
        <v>16.329999999999998</v>
      </c>
      <c r="C26" s="145"/>
      <c r="D26" s="56">
        <v>0</v>
      </c>
      <c r="E26" s="86">
        <f>B26*D26</f>
        <v>0</v>
      </c>
      <c r="F26" s="59"/>
      <c r="G26" s="4"/>
      <c r="H26" s="4"/>
      <c r="I26" s="4"/>
      <c r="J26" s="4"/>
      <c r="K26" s="4"/>
      <c r="L26" s="4"/>
      <c r="M26" s="4"/>
      <c r="N26" s="4"/>
      <c r="O26" s="4"/>
    </row>
    <row r="27" spans="1:15" ht="14.4" x14ac:dyDescent="0.3">
      <c r="A27" s="2"/>
      <c r="B27" s="2"/>
      <c r="C27" s="2"/>
      <c r="D27" s="2"/>
      <c r="E27" s="2"/>
      <c r="F27" s="2"/>
      <c r="G27" s="4"/>
      <c r="H27" s="4"/>
      <c r="I27" s="4"/>
      <c r="J27" s="4"/>
      <c r="K27" s="4"/>
      <c r="L27" s="4"/>
      <c r="M27" s="4"/>
      <c r="N27" s="4"/>
      <c r="O27" s="4"/>
    </row>
    <row r="28" spans="1:15" ht="14.4" x14ac:dyDescent="0.3">
      <c r="A28" s="146" t="s">
        <v>175</v>
      </c>
      <c r="B28" s="146"/>
      <c r="C28" s="146"/>
      <c r="D28" s="146"/>
      <c r="E28" s="2"/>
      <c r="F28" s="4"/>
      <c r="G28" s="4"/>
      <c r="H28" s="4"/>
      <c r="I28" s="4"/>
      <c r="J28" s="4"/>
      <c r="K28" s="4"/>
      <c r="L28" s="4"/>
      <c r="M28" s="4"/>
      <c r="N28" s="4"/>
      <c r="O28" s="4"/>
    </row>
    <row r="29" spans="1:15" x14ac:dyDescent="0.3">
      <c r="A29" s="147" t="s">
        <v>176</v>
      </c>
      <c r="B29" s="147"/>
      <c r="C29" s="73" t="s">
        <v>160</v>
      </c>
      <c r="D29" s="148" t="s">
        <v>177</v>
      </c>
      <c r="E29" s="148"/>
      <c r="F29" s="59"/>
      <c r="G29" s="4"/>
      <c r="H29" s="4"/>
      <c r="I29" s="4"/>
      <c r="J29" s="4"/>
      <c r="K29" s="4"/>
      <c r="L29" s="4"/>
      <c r="M29" s="4"/>
      <c r="N29" s="4"/>
      <c r="O29" s="4"/>
    </row>
    <row r="30" spans="1:15" x14ac:dyDescent="0.3">
      <c r="A30" s="149">
        <f>E26</f>
        <v>0</v>
      </c>
      <c r="B30" s="149"/>
      <c r="C30" s="102">
        <f>B14</f>
        <v>1</v>
      </c>
      <c r="D30" s="150">
        <f>A30/C30</f>
        <v>0</v>
      </c>
      <c r="E30" s="150"/>
      <c r="F30" s="59"/>
      <c r="G30" s="4"/>
      <c r="H30" s="4"/>
      <c r="I30" s="4"/>
      <c r="J30" s="4"/>
      <c r="K30" s="4"/>
      <c r="L30" s="4"/>
      <c r="M30" s="4"/>
      <c r="N30" s="4"/>
      <c r="O30" s="4"/>
    </row>
    <row r="31" spans="1:15" x14ac:dyDescent="0.3">
      <c r="A31" s="74"/>
      <c r="B31" s="87"/>
      <c r="C31" s="57"/>
      <c r="D31" s="84"/>
      <c r="E31" s="88"/>
      <c r="F31" s="59"/>
      <c r="G31" s="4"/>
      <c r="H31" s="4"/>
      <c r="I31" s="4"/>
      <c r="J31" s="4"/>
      <c r="K31" s="4"/>
      <c r="L31" s="4"/>
      <c r="M31" s="4"/>
      <c r="N31" s="4"/>
      <c r="O31" s="4"/>
    </row>
    <row r="32" spans="1:15" x14ac:dyDescent="0.3">
      <c r="A32" s="146" t="s">
        <v>178</v>
      </c>
      <c r="B32" s="146"/>
      <c r="C32" s="146"/>
      <c r="D32" s="146"/>
      <c r="E32" s="2"/>
      <c r="F32" s="52"/>
      <c r="G32" s="4"/>
      <c r="H32" s="4"/>
      <c r="I32" s="4"/>
      <c r="J32" s="4"/>
      <c r="K32" s="4"/>
      <c r="L32" s="4"/>
      <c r="M32" s="4"/>
      <c r="N32" s="4"/>
      <c r="O32" s="4"/>
    </row>
    <row r="33" spans="1:15" x14ac:dyDescent="0.3">
      <c r="A33" s="132" t="s">
        <v>154</v>
      </c>
      <c r="B33" s="132"/>
      <c r="C33" s="99" t="s">
        <v>163</v>
      </c>
      <c r="D33" s="54" t="s">
        <v>155</v>
      </c>
      <c r="E33" s="99" t="s">
        <v>156</v>
      </c>
      <c r="F33" s="2"/>
      <c r="G33" s="4"/>
      <c r="H33" s="4"/>
      <c r="I33" s="4"/>
      <c r="J33" s="4"/>
      <c r="K33" s="4"/>
      <c r="L33" s="4"/>
      <c r="M33" s="4"/>
      <c r="N33" s="4"/>
      <c r="O33" s="4"/>
    </row>
    <row r="34" spans="1:15" x14ac:dyDescent="0.3">
      <c r="A34" s="160" t="s">
        <v>179</v>
      </c>
      <c r="B34" s="161"/>
      <c r="C34" s="97">
        <f>C6</f>
        <v>16.329999999999998</v>
      </c>
      <c r="D34" s="56">
        <v>0</v>
      </c>
      <c r="E34" s="97">
        <f>D34*C34</f>
        <v>0</v>
      </c>
      <c r="F34" s="2"/>
      <c r="G34" s="4"/>
      <c r="H34" s="4"/>
      <c r="I34" s="4"/>
      <c r="J34" s="4"/>
      <c r="K34" s="4"/>
      <c r="L34" s="4"/>
      <c r="M34" s="4"/>
      <c r="N34" s="4"/>
      <c r="O34" s="4"/>
    </row>
    <row r="35" spans="1:15" x14ac:dyDescent="0.3">
      <c r="A35" s="76"/>
      <c r="B35" s="77"/>
      <c r="C35" s="103"/>
      <c r="D35" s="75"/>
      <c r="E35" s="103"/>
      <c r="F35" s="2"/>
      <c r="G35" s="4"/>
      <c r="H35" s="4"/>
      <c r="I35" s="4"/>
      <c r="J35" s="4"/>
      <c r="K35" s="4"/>
      <c r="L35" s="4"/>
      <c r="M35" s="4"/>
      <c r="N35" s="4"/>
      <c r="O35" s="4"/>
    </row>
    <row r="36" spans="1:15" x14ac:dyDescent="0.3">
      <c r="A36" s="146" t="s">
        <v>180</v>
      </c>
      <c r="B36" s="146"/>
      <c r="C36" s="146"/>
      <c r="D36" s="146"/>
      <c r="E36" s="103"/>
      <c r="F36" s="2"/>
      <c r="G36" s="4"/>
      <c r="H36" s="4"/>
      <c r="I36" s="4"/>
      <c r="J36" s="4"/>
      <c r="K36" s="4"/>
      <c r="L36" s="4"/>
      <c r="M36" s="4"/>
      <c r="N36" s="4"/>
      <c r="O36" s="4"/>
    </row>
    <row r="37" spans="1:15" x14ac:dyDescent="0.3">
      <c r="A37" s="132" t="s">
        <v>154</v>
      </c>
      <c r="B37" s="132"/>
      <c r="C37" s="99" t="s">
        <v>163</v>
      </c>
      <c r="D37" s="54" t="s">
        <v>155</v>
      </c>
      <c r="E37" s="99" t="s">
        <v>156</v>
      </c>
      <c r="F37" s="2"/>
      <c r="G37" s="4"/>
      <c r="H37" s="4"/>
      <c r="I37" s="4"/>
      <c r="J37" s="4"/>
      <c r="K37" s="4"/>
      <c r="L37" s="4"/>
      <c r="M37" s="4"/>
      <c r="N37" s="4"/>
      <c r="O37" s="4"/>
    </row>
    <row r="38" spans="1:15" x14ac:dyDescent="0.3">
      <c r="A38" s="162" t="s">
        <v>181</v>
      </c>
      <c r="B38" s="163"/>
      <c r="C38" s="104">
        <v>3.63</v>
      </c>
      <c r="D38" s="56">
        <v>0</v>
      </c>
      <c r="E38" s="97">
        <f>D38*C38</f>
        <v>0</v>
      </c>
      <c r="F38" s="2"/>
      <c r="G38" s="4"/>
      <c r="H38" s="4"/>
      <c r="I38" s="4"/>
      <c r="J38" s="4"/>
      <c r="K38" s="4"/>
      <c r="L38" s="4"/>
      <c r="M38" s="4"/>
      <c r="N38" s="4"/>
      <c r="O38" s="4"/>
    </row>
    <row r="39" spans="1:15" x14ac:dyDescent="0.3">
      <c r="A39" s="76"/>
      <c r="B39" s="77"/>
      <c r="C39" s="105"/>
      <c r="D39" s="75"/>
      <c r="E39" s="103"/>
      <c r="F39" s="78"/>
      <c r="G39" s="59"/>
      <c r="H39" s="59"/>
      <c r="I39" s="59"/>
      <c r="J39" s="59"/>
      <c r="K39" s="59"/>
      <c r="L39" s="59"/>
      <c r="M39" s="59"/>
      <c r="N39" s="59"/>
      <c r="O39" s="59"/>
    </row>
    <row r="40" spans="1:15" x14ac:dyDescent="0.3">
      <c r="A40" s="146" t="s">
        <v>182</v>
      </c>
      <c r="B40" s="146"/>
      <c r="C40" s="146"/>
      <c r="D40" s="146"/>
      <c r="E40" s="2"/>
      <c r="F40" s="2"/>
      <c r="G40" s="4"/>
      <c r="H40" s="4"/>
      <c r="I40" s="4"/>
      <c r="J40" s="4"/>
      <c r="K40" s="4"/>
      <c r="L40" s="4"/>
      <c r="M40" s="4"/>
      <c r="N40" s="4"/>
      <c r="O40" s="4"/>
    </row>
    <row r="41" spans="1:15" x14ac:dyDescent="0.3">
      <c r="A41" s="153" t="s">
        <v>154</v>
      </c>
      <c r="B41" s="154"/>
      <c r="C41" s="99" t="s">
        <v>163</v>
      </c>
      <c r="D41" s="54" t="s">
        <v>155</v>
      </c>
      <c r="E41" s="99" t="s">
        <v>156</v>
      </c>
      <c r="F41" s="2"/>
      <c r="G41" s="4"/>
      <c r="H41" s="4"/>
      <c r="I41" s="4"/>
      <c r="J41" s="4"/>
      <c r="K41" s="4"/>
      <c r="L41" s="4"/>
      <c r="M41" s="4"/>
      <c r="N41" s="4"/>
      <c r="O41" s="4"/>
    </row>
    <row r="42" spans="1:15" x14ac:dyDescent="0.3">
      <c r="A42" s="155" t="s">
        <v>183</v>
      </c>
      <c r="B42" s="156"/>
      <c r="C42" s="97">
        <f>C6</f>
        <v>16.329999999999998</v>
      </c>
      <c r="D42" s="56">
        <v>0</v>
      </c>
      <c r="E42" s="97">
        <f>C42*D42</f>
        <v>0</v>
      </c>
      <c r="F42" s="2"/>
      <c r="G42" s="4"/>
      <c r="H42" s="4"/>
      <c r="I42" s="4"/>
      <c r="J42" s="4"/>
      <c r="K42" s="4"/>
      <c r="L42" s="4"/>
      <c r="M42" s="4"/>
      <c r="N42" s="4"/>
      <c r="O42" s="4"/>
    </row>
    <row r="43" spans="1:15" x14ac:dyDescent="0.3">
      <c r="A43" s="2"/>
      <c r="B43" s="2"/>
      <c r="C43" s="2"/>
      <c r="D43" s="2"/>
      <c r="E43" s="2"/>
      <c r="F43" s="2"/>
      <c r="G43" s="4"/>
      <c r="H43" s="4"/>
      <c r="I43" s="4"/>
      <c r="J43" s="4"/>
      <c r="K43" s="4"/>
      <c r="L43" s="4"/>
      <c r="M43" s="4"/>
      <c r="N43" s="4"/>
      <c r="O43" s="4"/>
    </row>
    <row r="44" spans="1:15" x14ac:dyDescent="0.3">
      <c r="A44" s="5" t="s">
        <v>200</v>
      </c>
      <c r="B44" s="2"/>
      <c r="C44" s="2"/>
      <c r="D44" s="2"/>
      <c r="E44" s="2"/>
      <c r="F44" s="2"/>
      <c r="G44" s="4"/>
      <c r="H44" s="4"/>
      <c r="I44" s="4"/>
      <c r="J44" s="4"/>
      <c r="K44" s="4"/>
      <c r="L44" s="4"/>
      <c r="M44" s="4"/>
      <c r="N44" s="4"/>
      <c r="O44" s="4"/>
    </row>
    <row r="45" spans="1:15" x14ac:dyDescent="0.3">
      <c r="A45" s="29" t="s">
        <v>184</v>
      </c>
      <c r="B45" s="79" t="s">
        <v>163</v>
      </c>
      <c r="C45" s="79" t="s">
        <v>185</v>
      </c>
      <c r="D45" s="80" t="s">
        <v>155</v>
      </c>
      <c r="E45" s="73" t="s">
        <v>186</v>
      </c>
      <c r="F45" s="78"/>
      <c r="G45" s="159"/>
      <c r="H45" s="4"/>
      <c r="I45" s="4"/>
      <c r="J45" s="4"/>
      <c r="K45" s="59"/>
      <c r="L45" s="59"/>
      <c r="M45" s="59"/>
      <c r="N45" s="59"/>
      <c r="O45" s="59"/>
    </row>
    <row r="46" spans="1:15" x14ac:dyDescent="0.3">
      <c r="A46" s="81" t="s">
        <v>217</v>
      </c>
      <c r="B46" s="131">
        <v>21.13</v>
      </c>
      <c r="C46" s="82">
        <v>0.11</v>
      </c>
      <c r="D46" s="106">
        <f>((D10/B14)+(C18/B14)+(D26/C30)+D34+D38+D42)*C46</f>
        <v>0</v>
      </c>
      <c r="E46" s="107">
        <f>D46*B46</f>
        <v>0</v>
      </c>
      <c r="F46" s="78"/>
      <c r="G46" s="159"/>
      <c r="H46" s="4"/>
      <c r="I46" s="51"/>
      <c r="J46" s="59"/>
      <c r="K46" s="59"/>
      <c r="L46" s="59"/>
      <c r="M46" s="59"/>
      <c r="N46" s="59"/>
      <c r="O46" s="59"/>
    </row>
    <row r="47" spans="1:15" x14ac:dyDescent="0.3">
      <c r="A47" s="2"/>
      <c r="B47" s="2"/>
      <c r="C47" s="2"/>
      <c r="D47" s="2"/>
      <c r="E47" s="2"/>
      <c r="F47" s="78"/>
      <c r="G47" s="159"/>
      <c r="H47" s="4"/>
      <c r="I47" s="59"/>
      <c r="J47" s="59"/>
      <c r="K47" s="4"/>
      <c r="L47" s="4"/>
      <c r="M47" s="4"/>
      <c r="N47" s="4"/>
      <c r="O47" s="4"/>
    </row>
    <row r="48" spans="1:15" x14ac:dyDescent="0.3">
      <c r="A48" s="83" t="s">
        <v>201</v>
      </c>
      <c r="B48" s="83"/>
      <c r="C48" s="83"/>
      <c r="D48" s="83"/>
      <c r="E48" s="84"/>
      <c r="F48" s="78"/>
      <c r="G48" s="159"/>
      <c r="H48" s="4"/>
      <c r="I48" s="4"/>
      <c r="J48" s="4"/>
      <c r="K48" s="4"/>
      <c r="L48" s="4"/>
      <c r="M48" s="4"/>
      <c r="N48" s="4"/>
      <c r="O48" s="4"/>
    </row>
    <row r="49" spans="1:15" ht="26.2" x14ac:dyDescent="0.3">
      <c r="A49" s="108" t="s">
        <v>187</v>
      </c>
      <c r="B49" s="99" t="s">
        <v>188</v>
      </c>
      <c r="C49" s="85" t="s">
        <v>189</v>
      </c>
      <c r="D49" s="85" t="s">
        <v>190</v>
      </c>
      <c r="E49" s="85" t="s">
        <v>191</v>
      </c>
      <c r="F49" s="2"/>
      <c r="G49" s="4"/>
      <c r="H49" s="4"/>
      <c r="I49" s="4"/>
      <c r="J49" s="4"/>
      <c r="K49" s="4"/>
      <c r="L49" s="4"/>
      <c r="M49" s="4"/>
      <c r="N49" s="4"/>
      <c r="O49" s="4"/>
    </row>
    <row r="50" spans="1:15" x14ac:dyDescent="0.3">
      <c r="A50" s="27" t="s">
        <v>192</v>
      </c>
      <c r="B50" s="109">
        <v>0</v>
      </c>
      <c r="C50" s="110">
        <v>0</v>
      </c>
      <c r="D50" s="157">
        <f>IF(C50&gt;0,D34+D38+((D10/B14)+(C18/B14)),0)</f>
        <v>0</v>
      </c>
      <c r="E50" s="140">
        <f>D50*C50</f>
        <v>0</v>
      </c>
      <c r="F50" s="2"/>
      <c r="G50" s="59"/>
      <c r="H50" s="59"/>
      <c r="I50" s="4"/>
      <c r="J50" s="4"/>
      <c r="K50" s="4"/>
      <c r="L50" s="4"/>
      <c r="M50" s="4"/>
      <c r="N50" s="4"/>
      <c r="O50" s="4"/>
    </row>
    <row r="51" spans="1:15" x14ac:dyDescent="0.3">
      <c r="A51" s="27" t="s">
        <v>193</v>
      </c>
      <c r="B51" s="109">
        <v>2.5</v>
      </c>
      <c r="C51" s="111"/>
      <c r="D51" s="158"/>
      <c r="E51" s="141"/>
      <c r="F51" s="2"/>
      <c r="G51" s="59"/>
      <c r="H51" s="59"/>
      <c r="I51" s="4"/>
      <c r="J51" s="4"/>
      <c r="K51" s="4"/>
      <c r="L51" s="4"/>
      <c r="M51" s="4"/>
      <c r="N51" s="4"/>
      <c r="O51" s="4"/>
    </row>
    <row r="52" spans="1:15" x14ac:dyDescent="0.3">
      <c r="A52" s="2"/>
      <c r="B52" s="2"/>
      <c r="C52" s="2"/>
      <c r="D52" s="2"/>
      <c r="E52" s="2"/>
      <c r="F52" s="2"/>
      <c r="G52" s="59"/>
      <c r="H52" s="59"/>
      <c r="I52" s="4"/>
      <c r="J52" s="4"/>
      <c r="K52" s="4"/>
      <c r="L52" s="4"/>
      <c r="M52" s="4"/>
      <c r="N52" s="4"/>
      <c r="O52" s="4"/>
    </row>
    <row r="53" spans="1:15" x14ac:dyDescent="0.3">
      <c r="A53" s="146" t="s">
        <v>202</v>
      </c>
      <c r="B53" s="146"/>
      <c r="C53" s="146"/>
      <c r="D53" s="146"/>
      <c r="E53" s="2"/>
      <c r="F53" s="4"/>
      <c r="G53" s="4"/>
      <c r="H53" s="4"/>
      <c r="I53" s="4"/>
      <c r="J53" s="4"/>
      <c r="K53" s="4"/>
      <c r="L53" s="4"/>
      <c r="M53" s="4"/>
      <c r="N53" s="4"/>
      <c r="O53" s="4"/>
    </row>
    <row r="54" spans="1:15" x14ac:dyDescent="0.3">
      <c r="A54" s="72" t="s">
        <v>154</v>
      </c>
      <c r="B54" s="142" t="s">
        <v>163</v>
      </c>
      <c r="C54" s="143"/>
      <c r="D54" s="73" t="s">
        <v>155</v>
      </c>
      <c r="E54" s="73" t="s">
        <v>156</v>
      </c>
      <c r="F54" s="59"/>
      <c r="G54" s="4"/>
      <c r="H54" s="4"/>
      <c r="I54" s="4"/>
      <c r="J54" s="4"/>
      <c r="K54" s="4"/>
      <c r="L54" s="4"/>
      <c r="M54" s="4"/>
      <c r="N54" s="4"/>
      <c r="O54" s="4"/>
    </row>
    <row r="55" spans="1:15" x14ac:dyDescent="0.3">
      <c r="A55" s="65" t="s">
        <v>218</v>
      </c>
      <c r="B55" s="152">
        <v>37.770000000000003</v>
      </c>
      <c r="C55" s="152"/>
      <c r="D55" s="56">
        <v>0</v>
      </c>
      <c r="E55" s="86">
        <f>B55*D55</f>
        <v>0</v>
      </c>
      <c r="F55" s="59"/>
      <c r="G55" s="4"/>
      <c r="H55" s="4"/>
      <c r="I55" s="4"/>
      <c r="J55" s="4"/>
      <c r="K55" s="4"/>
      <c r="L55" s="4"/>
      <c r="M55" s="4"/>
      <c r="N55" s="4"/>
      <c r="O55" s="4"/>
    </row>
    <row r="56" spans="1:15" x14ac:dyDescent="0.3">
      <c r="A56" s="74"/>
      <c r="B56" s="87"/>
      <c r="C56" s="87"/>
      <c r="D56" s="84"/>
      <c r="E56" s="88"/>
      <c r="F56" s="59"/>
      <c r="G56" s="4"/>
      <c r="H56" s="4"/>
      <c r="I56" s="4"/>
      <c r="J56" s="4"/>
      <c r="K56" s="4"/>
      <c r="L56" s="4"/>
      <c r="M56" s="4"/>
      <c r="N56" s="4"/>
      <c r="O56" s="4"/>
    </row>
    <row r="57" spans="1:15" x14ac:dyDescent="0.3">
      <c r="A57" s="146" t="s">
        <v>203</v>
      </c>
      <c r="B57" s="146"/>
      <c r="C57" s="146"/>
      <c r="D57" s="146"/>
      <c r="E57" s="2"/>
      <c r="F57" s="4"/>
      <c r="G57" s="4"/>
      <c r="H57" s="4"/>
      <c r="I57" s="4"/>
      <c r="J57" s="4"/>
      <c r="K57" s="4"/>
      <c r="L57" s="4"/>
      <c r="M57" s="4"/>
      <c r="N57" s="4"/>
      <c r="O57" s="4"/>
    </row>
    <row r="58" spans="1:15" x14ac:dyDescent="0.3">
      <c r="A58" s="72" t="s">
        <v>154</v>
      </c>
      <c r="B58" s="142" t="s">
        <v>163</v>
      </c>
      <c r="C58" s="143"/>
      <c r="D58" s="73" t="s">
        <v>155</v>
      </c>
      <c r="E58" s="73" t="s">
        <v>156</v>
      </c>
      <c r="F58" s="59"/>
      <c r="G58" s="4"/>
      <c r="H58" s="4"/>
      <c r="I58" s="4"/>
      <c r="J58" s="4"/>
      <c r="K58" s="4"/>
      <c r="L58" s="4"/>
      <c r="M58" s="4"/>
      <c r="N58" s="4"/>
      <c r="O58" s="4"/>
    </row>
    <row r="59" spans="1:15" x14ac:dyDescent="0.3">
      <c r="A59" s="65" t="s">
        <v>219</v>
      </c>
      <c r="B59" s="151">
        <v>23.16</v>
      </c>
      <c r="C59" s="152"/>
      <c r="D59" s="56">
        <v>0</v>
      </c>
      <c r="E59" s="86">
        <f>B59*D59</f>
        <v>0</v>
      </c>
      <c r="F59" s="59"/>
      <c r="G59" s="4"/>
      <c r="H59" s="4"/>
      <c r="I59" s="4"/>
      <c r="J59" s="4"/>
      <c r="K59" s="4"/>
      <c r="L59" s="4"/>
      <c r="M59" s="4"/>
      <c r="N59" s="4"/>
      <c r="O59" s="4"/>
    </row>
    <row r="60" spans="1:15" x14ac:dyDescent="0.3">
      <c r="A60" s="74"/>
      <c r="B60" s="87"/>
      <c r="C60" s="87"/>
      <c r="D60" s="84"/>
      <c r="E60" s="88"/>
      <c r="F60" s="59"/>
      <c r="G60" s="4"/>
      <c r="H60" s="4"/>
      <c r="I60" s="4"/>
      <c r="J60" s="4"/>
      <c r="K60" s="4"/>
      <c r="L60" s="4"/>
      <c r="M60" s="4"/>
      <c r="N60" s="4"/>
      <c r="O60" s="4"/>
    </row>
    <row r="61" spans="1:15" x14ac:dyDescent="0.3">
      <c r="A61" s="5" t="s">
        <v>204</v>
      </c>
      <c r="B61" s="5"/>
      <c r="C61" s="5"/>
      <c r="D61" s="5"/>
      <c r="E61" s="4"/>
      <c r="F61" s="4"/>
      <c r="G61" s="4"/>
      <c r="H61" s="4"/>
      <c r="I61" s="4"/>
      <c r="J61" s="4"/>
      <c r="K61" s="4"/>
      <c r="L61" s="4"/>
      <c r="M61" s="4"/>
      <c r="N61" s="4"/>
      <c r="O61" s="4"/>
    </row>
    <row r="62" spans="1:15" x14ac:dyDescent="0.3">
      <c r="A62" s="132" t="s">
        <v>194</v>
      </c>
      <c r="B62" s="132"/>
      <c r="C62" s="132"/>
      <c r="D62" s="132"/>
      <c r="E62" s="132"/>
      <c r="F62" s="79" t="s">
        <v>195</v>
      </c>
      <c r="G62" s="4"/>
      <c r="H62" s="4"/>
      <c r="I62" s="4"/>
      <c r="J62" s="4"/>
      <c r="K62" s="4"/>
      <c r="L62" s="4"/>
      <c r="M62" s="4"/>
      <c r="N62" s="4"/>
      <c r="O62" s="4"/>
    </row>
    <row r="63" spans="1:15" x14ac:dyDescent="0.3">
      <c r="A63" s="133" t="s">
        <v>196</v>
      </c>
      <c r="B63" s="134"/>
      <c r="C63" s="134"/>
      <c r="D63" s="135"/>
      <c r="E63" s="89">
        <v>8.7099999999999997E-2</v>
      </c>
      <c r="F63" s="112">
        <f>E63*(D14+E34+E38+E46+E50+E55+E59+D18+D22)</f>
        <v>0</v>
      </c>
      <c r="G63" s="4"/>
      <c r="H63" s="4"/>
      <c r="I63" s="4"/>
      <c r="J63" s="4"/>
      <c r="K63" s="4"/>
      <c r="L63" s="4"/>
      <c r="M63" s="4"/>
      <c r="N63" s="4"/>
      <c r="O63" s="4"/>
    </row>
    <row r="64" spans="1:15" x14ac:dyDescent="0.3">
      <c r="A64" s="136" t="s">
        <v>197</v>
      </c>
      <c r="B64" s="137"/>
      <c r="C64" s="137"/>
      <c r="D64" s="137"/>
      <c r="E64" s="138"/>
      <c r="F64" s="112">
        <f>SUM(F63:F63)</f>
        <v>0</v>
      </c>
      <c r="G64" s="4"/>
      <c r="H64" s="4"/>
      <c r="I64" s="4"/>
      <c r="J64" s="4"/>
      <c r="K64" s="4"/>
      <c r="L64" s="4"/>
      <c r="M64" s="4"/>
      <c r="N64" s="4"/>
      <c r="O64" s="4"/>
    </row>
    <row r="65" spans="1:15" x14ac:dyDescent="0.3">
      <c r="A65" s="90"/>
      <c r="B65" s="91"/>
      <c r="C65" s="91"/>
      <c r="D65" s="91"/>
      <c r="E65" s="91"/>
      <c r="F65" s="113"/>
      <c r="G65" s="4"/>
      <c r="H65" s="4"/>
      <c r="I65" s="4"/>
      <c r="J65" s="4"/>
      <c r="K65" s="4"/>
      <c r="L65" s="4"/>
      <c r="M65" s="4"/>
      <c r="N65" s="4"/>
      <c r="O65" s="4"/>
    </row>
    <row r="66" spans="1:15" x14ac:dyDescent="0.3">
      <c r="A66" s="43" t="s">
        <v>198</v>
      </c>
      <c r="B66" s="43"/>
      <c r="C66" s="2"/>
      <c r="D66" s="92"/>
      <c r="E66" s="92"/>
      <c r="F66" s="93"/>
      <c r="G66" s="4"/>
      <c r="H66" s="4"/>
      <c r="I66" s="4"/>
      <c r="J66" s="4"/>
      <c r="K66" s="4"/>
      <c r="L66" s="4"/>
      <c r="M66" s="4"/>
      <c r="N66" s="4"/>
      <c r="O66" s="4"/>
    </row>
    <row r="67" spans="1:15" x14ac:dyDescent="0.3">
      <c r="A67" s="5" t="s">
        <v>205</v>
      </c>
      <c r="B67" s="4"/>
      <c r="C67" s="4"/>
      <c r="D67" s="2"/>
      <c r="E67" s="92"/>
      <c r="F67" s="93"/>
      <c r="G67" s="4"/>
      <c r="H67" s="4"/>
      <c r="I67" s="4"/>
      <c r="J67" s="4"/>
      <c r="K67" s="4"/>
      <c r="L67" s="4"/>
      <c r="M67" s="4"/>
      <c r="N67" s="4"/>
      <c r="O67" s="4"/>
    </row>
    <row r="68" spans="1:15" x14ac:dyDescent="0.3">
      <c r="A68" s="139" t="s">
        <v>199</v>
      </c>
      <c r="B68" s="139"/>
      <c r="C68" s="94">
        <f>E34+E38+E46+D14+D22+E50+E55+E59+F64+D18</f>
        <v>0</v>
      </c>
      <c r="D68" s="2"/>
      <c r="E68" s="2"/>
      <c r="F68" s="2"/>
      <c r="G68" s="4"/>
      <c r="H68" s="4"/>
      <c r="I68" s="4"/>
      <c r="J68" s="4"/>
      <c r="K68" s="4"/>
      <c r="L68" s="4"/>
      <c r="M68" s="4"/>
      <c r="N68" s="4"/>
      <c r="O68" s="4"/>
    </row>
    <row r="69" spans="1:15" x14ac:dyDescent="0.3">
      <c r="A69" s="2"/>
      <c r="B69" s="2"/>
      <c r="C69" s="2"/>
      <c r="D69" s="2"/>
      <c r="E69" s="2"/>
      <c r="F69" s="2"/>
      <c r="G69" s="4"/>
      <c r="H69" s="4"/>
      <c r="I69" s="4"/>
      <c r="J69" s="4"/>
      <c r="K69" s="4"/>
      <c r="L69" s="4"/>
      <c r="M69" s="4"/>
      <c r="N69" s="4"/>
      <c r="O69" s="4"/>
    </row>
    <row r="70" spans="1:15" x14ac:dyDescent="0.3">
      <c r="A70" s="5" t="s">
        <v>206</v>
      </c>
      <c r="B70" s="4"/>
      <c r="C70" s="4"/>
      <c r="D70" s="2"/>
      <c r="E70" s="92"/>
      <c r="F70" s="93"/>
      <c r="G70" s="4"/>
      <c r="H70" s="4"/>
      <c r="I70" s="4"/>
      <c r="J70" s="4"/>
      <c r="K70" s="4"/>
      <c r="L70" s="4"/>
      <c r="M70" s="4"/>
      <c r="N70" s="4"/>
      <c r="O70" s="4"/>
    </row>
    <row r="71" spans="1:15" x14ac:dyDescent="0.3">
      <c r="A71" s="139" t="s">
        <v>176</v>
      </c>
      <c r="B71" s="139"/>
      <c r="C71" s="95">
        <f>D30+E42</f>
        <v>0</v>
      </c>
      <c r="D71" s="2"/>
      <c r="E71" s="2"/>
      <c r="F71" s="2"/>
      <c r="G71" s="4"/>
      <c r="H71" s="4"/>
      <c r="I71" s="4"/>
      <c r="J71" s="4"/>
      <c r="K71" s="4"/>
      <c r="L71" s="4"/>
      <c r="M71" s="4"/>
      <c r="N71" s="4"/>
      <c r="O71" s="4"/>
    </row>
    <row r="72" spans="1:15" x14ac:dyDescent="0.3">
      <c r="A72" s="5"/>
      <c r="B72" s="4"/>
      <c r="C72" s="4"/>
      <c r="D72" s="2"/>
      <c r="E72" s="92"/>
      <c r="F72" s="93"/>
      <c r="G72" s="4"/>
      <c r="H72" s="4"/>
      <c r="I72" s="4"/>
      <c r="J72" s="4"/>
      <c r="K72" s="4"/>
      <c r="L72" s="4"/>
      <c r="M72" s="4"/>
      <c r="N72" s="4"/>
      <c r="O72" s="4"/>
    </row>
  </sheetData>
  <mergeCells count="48">
    <mergeCell ref="A12:E12"/>
    <mergeCell ref="A4:B4"/>
    <mergeCell ref="A5:B5"/>
    <mergeCell ref="A6:B6"/>
    <mergeCell ref="A9:B9"/>
    <mergeCell ref="A10:B10"/>
    <mergeCell ref="D22:E22"/>
    <mergeCell ref="A24:D24"/>
    <mergeCell ref="B13:C13"/>
    <mergeCell ref="D13:E13"/>
    <mergeCell ref="B14:C14"/>
    <mergeCell ref="D14:E14"/>
    <mergeCell ref="D17:E17"/>
    <mergeCell ref="D18:E18"/>
    <mergeCell ref="A20:F20"/>
    <mergeCell ref="B21:C21"/>
    <mergeCell ref="D21:E21"/>
    <mergeCell ref="B22:C22"/>
    <mergeCell ref="G45:G48"/>
    <mergeCell ref="A32:D32"/>
    <mergeCell ref="A33:B33"/>
    <mergeCell ref="A34:B34"/>
    <mergeCell ref="A36:D36"/>
    <mergeCell ref="A37:B37"/>
    <mergeCell ref="A38:B38"/>
    <mergeCell ref="B58:C58"/>
    <mergeCell ref="B59:C59"/>
    <mergeCell ref="A40:D40"/>
    <mergeCell ref="A41:B41"/>
    <mergeCell ref="A42:B42"/>
    <mergeCell ref="D50:D51"/>
    <mergeCell ref="A53:D53"/>
    <mergeCell ref="B54:C54"/>
    <mergeCell ref="B55:C55"/>
    <mergeCell ref="A57:D57"/>
    <mergeCell ref="E50:E51"/>
    <mergeCell ref="B25:C25"/>
    <mergeCell ref="B26:C26"/>
    <mergeCell ref="A28:D28"/>
    <mergeCell ref="A29:B29"/>
    <mergeCell ref="D29:E29"/>
    <mergeCell ref="A30:B30"/>
    <mergeCell ref="D30:E30"/>
    <mergeCell ref="A62:E62"/>
    <mergeCell ref="A63:D63"/>
    <mergeCell ref="A64:E64"/>
    <mergeCell ref="A68:B68"/>
    <mergeCell ref="A71:B71"/>
  </mergeCells>
  <dataValidations count="52">
    <dataValidation allowBlank="1" showInputMessage="1" showErrorMessage="1" prompt="Total Remote Shared Staff Amount formula is equal to Remote Shared Staff Amount per Day" sqref="A30:B30" xr:uid="{A4FBFBA4-9305-487A-B1C8-F7E84E689020}"/>
    <dataValidation allowBlank="1" showInputMessage="1" showErrorMessage="1" prompt="Number of Residents - Remote formula is equal to Number of Residents - Direct" sqref="C30" xr:uid="{4F865E25-847A-469F-A4B9-D9AC5D079C9F}"/>
    <dataValidation allowBlank="1" showInputMessage="1" showErrorMessage="1" prompt="Individual Amount for Remote Shared Staff formula is Total Remote Shared Staff Amount divided by Number of Residents-Remote" sqref="D30:E30" xr:uid="{D852C752-6084-45C1-B28C-2146D33C72A0}"/>
    <dataValidation allowBlank="1" showInputMessage="1" showErrorMessage="1" prompt="Remote Shared Staff Amount per Day formula is Wage times Hours per Day" sqref="E26 E31" xr:uid="{167333F2-920B-43C8-AF66-A1EAD4737060}"/>
    <dataValidation allowBlank="1" showInputMessage="1" showErrorMessage="1" prompt="Enter Remote Shared Staff Hours per Day" sqref="D26 D31" xr:uid="{7CA23738-1599-440C-AE23-300BE72D696C}"/>
    <dataValidation allowBlank="1" showInputMessage="1" showErrorMessage="1" prompt="Remote Shared Staff Wage" sqref="B26:C26 B31:C31" xr:uid="{F045D525-E115-4FB0-A96C-D28820BBFE95}"/>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xr:uid="{09D0AAAD-D511-4953-9F99-7EDEA841E4C8}"/>
    <dataValidation allowBlank="1" showInputMessage="1" showErrorMessage="1" prompt="Total Individual Amount for Shared Staffing formula is Total Overnight Shared Staffing Amount divided by Number of Residents" sqref="D18:E18" xr:uid="{B3B241ED-2E5F-49D6-B222-C43A08A6733D}"/>
    <dataValidation allowBlank="1" showInputMessage="1" showErrorMessage="1" prompt="Total Individual Amount for Shared Staffing formula is Total Daytime Shared Staffing Amount divided by Number of Residents" sqref="D14:E14" xr:uid="{BDBE048B-2F03-4A74-B75C-40726D44E936}"/>
    <dataValidation type="list" allowBlank="1" showInputMessage="1" showErrorMessage="1" prompt="Enter the number of residents requiring Shared Awake overnight staff." sqref="B22:C22" xr:uid="{D796F1E9-DA48-4A57-A293-8922115CBBC5}">
      <formula1>$I$10:$I$15</formula1>
    </dataValidation>
    <dataValidation type="list" allowBlank="1" showInputMessage="1" showErrorMessage="1" prompt="Select a response of Yes if the recipient requires SHARED AWAKE OVERNIGHT staff." sqref="A22" xr:uid="{DD7CAA7A-4624-44ED-920C-59F532B12A09}">
      <formula1>$I$20:$I$21</formula1>
    </dataValidation>
    <dataValidation type="list" allowBlank="1" showInputMessage="1" showErrorMessage="1" prompt="Enter Number of Residents - On-site" sqref="B14:C14" xr:uid="{003B4840-E45D-4FD5-8BA2-F387B55BFE93}">
      <formula1>$I$10:$I$15</formula1>
    </dataValidation>
    <dataValidation allowBlank="1" showInputMessage="1" showErrorMessage="1" prompt="Individual Remote Staff Amount per Day formula is Individual Wage times Individual Remote Staff Hours per Day" sqref="E42" xr:uid="{CB2C3C60-2BF8-4DA6-8B18-DBE392967F73}"/>
    <dataValidation allowBlank="1" showInputMessage="1" showErrorMessage="1" prompt="Enter Individual Remote Staff Hours per Day" sqref="D42" xr:uid="{12F78840-BBEA-437A-B1A8-20A5F2B9D918}"/>
    <dataValidation allowBlank="1" showInputMessage="1" showErrorMessage="1" prompt="Individual Remote Staff Wage" sqref="C42" xr:uid="{6D5A3B9F-C79F-4968-B4FB-614320C4862A}"/>
    <dataValidation allowBlank="1" showInputMessage="1" showErrorMessage="1" prompt="Deaf or Hard of Hearing Add-on Amount" sqref="B51" xr:uid="{79F53C0F-FC94-418A-A1D5-4C826DFFE033}"/>
    <dataValidation allowBlank="1" showInputMessage="1" showErrorMessage="1" prompt="Total Individual Amount for Shared Staffing formula is Total On-site Shared Staffing Amount divided by Number of Residents - On-site" sqref="D23:E23" xr:uid="{D93DA299-A543-47D7-BA0F-7F143B97D90F}"/>
    <dataValidation type="list" allowBlank="1" showInputMessage="1" showErrorMessage="1" prompt="Enter Add-on Choice" sqref="C50" xr:uid="{224681DE-1602-4C4A-B445-0F80CF93FE1E}">
      <formula1>$B$50:$B$51</formula1>
    </dataValidation>
    <dataValidation allowBlank="1" showInputMessage="1" showErrorMessage="1" prompt="Total Remote Shared Staff Amount formula equals Individual Amount for Remote Shared Staffing plus Individual Remote Staff Amount per Day" sqref="C71" xr:uid="{00260F7C-4D99-4C51-9206-6B3660B9C601}"/>
    <dataValidation allowBlank="1" showInputMessage="1" showErrorMessage="1" prompt="LPN Amount per Day formula is Wage times Hours per Day" sqref="E59" xr:uid="{64191EEF-471E-4349-82F0-D91A9CD38209}"/>
    <dataValidation allowBlank="1" showInputMessage="1" showErrorMessage="1" prompt="Enter LPN Hours per Day" sqref="D59" xr:uid="{6A3FCF24-4AE8-455D-B522-AAC6FCEE257D}"/>
    <dataValidation allowBlank="1" showInputMessage="1" showErrorMessage="1" prompt="LPN Wage" sqref="B59:C59" xr:uid="{83EE7A88-F04E-4176-8E21-7C9AA4D1CAB3}"/>
    <dataValidation allowBlank="1" showInputMessage="1" showErrorMessage="1" prompt="RN Amount per Day formula is Wage times Hours per Day" sqref="E55:E56 E60" xr:uid="{311EB241-01A0-4CDC-9AA1-E18BF03F7DF3}"/>
    <dataValidation allowBlank="1" showInputMessage="1" showErrorMessage="1" prompt="Enter RN Hours per Day" sqref="D55:D56 D60" xr:uid="{CBF32B96-F500-4E86-A823-8A74E15A7B96}"/>
    <dataValidation allowBlank="1" showInputMessage="1" showErrorMessage="1" prompt="RN Wage" sqref="B55:C56 B60:C60" xr:uid="{EC3F30D8-E823-41EC-B63C-AF38D90BEDEF}"/>
    <dataValidation allowBlank="1" showInputMessage="1" showErrorMessage="1" prompt="Total Dollars for Relief Staffing formula is equal to Relief Staff Dollar Amount" sqref="F64" xr:uid="{120FBB6C-364E-46E8-B8C7-10884C450695}"/>
    <dataValidation allowBlank="1" showInputMessage="1" showErrorMessage="1" prompt="Supervision Percent" sqref="C46" xr:uid="{929315C8-6A5F-4BCA-AA8F-4C444D82C1A5}"/>
    <dataValidation allowBlank="1" showInputMessage="1" showErrorMessage="1" prompt="Supervision Amount per Day formula is Supervision Wage times Supervision Hours per Day" sqref="E46" xr:uid="{43CEC2EA-F0AC-4B89-838A-B02F301871BD}"/>
    <dataValidation allowBlank="1" showInputMessage="1" showErrorMessage="1" prompt="Supervision Wage" sqref="B46" xr:uid="{14801B84-C331-4CBC-9721-9895825533EE}"/>
    <dataValidation allowBlank="1" showInputMessage="1" showErrorMessage="1" prompt="Individual Asleep Staff Wage" sqref="C38:C39" xr:uid="{F37502AF-69D8-400E-B410-C1B95099D55F}"/>
    <dataValidation allowBlank="1" showInputMessage="1" showErrorMessage="1" prompt="Individual On-site Primary Staff / Awake Wage" sqref="C34:C35" xr:uid="{A50AA8CE-3734-48F8-B362-5A6443F8AF4D}"/>
    <dataValidation allowBlank="1" showInputMessage="1" showErrorMessage="1" prompt="Shared On-site Primary Staff/Awake Wage" sqref="C10 C4" xr:uid="{03CAD257-FE7B-4808-B41F-E7DF05F564FD}"/>
    <dataValidation allowBlank="1" showInputMessage="1" showErrorMessage="1" prompt="Staffing Customization Amount per Day formula is Total DCS Hours per Day times Add-on Amount" sqref="E50:E51" xr:uid="{2A47876D-23D8-4E7D-8678-281C29A55E0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xr:uid="{2C11B31C-5B06-42D0-B7A0-BD97E88475FF}"/>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xr:uid="{954BEE94-B0BC-4117-9844-C1327F8131B4}"/>
    <dataValidation allowBlank="1" showInputMessage="1" showErrorMessage="1" prompt="No Customization Add-on Amount" sqref="B50" xr:uid="{9D5E285E-F3E1-436A-B054-E3B120135EC4}"/>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xr:uid="{FC46149E-F966-475F-826B-5B9E7FADF41D}"/>
    <dataValidation allowBlank="1" showInputMessage="1" showErrorMessage="1" prompt="Individual Asleep Staff Amount per Day formula is Hours per Day times Wage" sqref="E38:E39" xr:uid="{D93BAB1E-0391-43C0-80C5-8C183D9A225A}"/>
    <dataValidation allowBlank="1" showInputMessage="1" showErrorMessage="1" prompt="Enter Individual Asleep Staff Hours per Day" sqref="D38:D39" xr:uid="{46C840A6-0A4C-4DBC-B20B-D158025AF146}"/>
    <dataValidation allowBlank="1" showInputMessage="1" showErrorMessage="1" prompt="Individual On-site Primary Staff Awake Amount per Day formula is Hours per Day times Wage" sqref="E34:E36" xr:uid="{BFB2A86A-2414-44CA-B1BC-C9D0135745A5}"/>
    <dataValidation allowBlank="1" showInputMessage="1" showErrorMessage="1" prompt="Enter Individual On-site Primary Staff / Awake Hours per Day" sqref="D34:D35" xr:uid="{0EB7729C-8DCE-44DD-822E-889BE03321F0}"/>
    <dataValidation allowBlank="1" showInputMessage="1" showErrorMessage="1" prompt="Total Individual Amount for Shared Staffing formula is Total Shared Staffing Amount divided by Number of Residents" sqref="F14 F22:F23" xr:uid="{749BB743-B987-4433-B4D9-8AA2960E8D55}"/>
    <dataValidation allowBlank="1" showInputMessage="1" showErrorMessage="1" prompt="Enter Number of Residents - On-site" sqref="B23:C23" xr:uid="{21A76C88-8B80-4510-B628-3C42765B6365}"/>
    <dataValidation allowBlank="1" showInputMessage="1" showErrorMessage="1" prompt="Total On-site Shared Staffing Amount formula is Amount per Day for (Shared On-site Primary Staff Awake + Shared Asleep Staff)_x000a_" sqref="A14 A23" xr:uid="{CCF4F616-1BC7-45F9-9FF5-710023661CCD}"/>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xr:uid="{89038A55-666C-485B-BE84-EA987B40B80F}"/>
    <dataValidation allowBlank="1" showInputMessage="1" showErrorMessage="1" prompt="Percentage for Direct Care Relief Staff" sqref="E63" xr:uid="{DBF63E20-75DA-450C-A5F1-CFD166EB467B}"/>
    <dataValidation allowBlank="1" showInputMessage="1" showErrorMessage="1" prompt="Enter Shared OVERNIGHT Staff Hours per Day" sqref="C18" xr:uid="{078BAAEF-EAB7-4F09-9130-5DABF5437981}"/>
    <dataValidation allowBlank="1" showInputMessage="1" showErrorMessage="1" prompt="Shared On-site Prmary Staff Awake Amount per Day formula is Hours per Day times Wage" sqref="E10" xr:uid="{9BBBCB43-F3D5-4E08-BBC5-586D4F0D7950}"/>
    <dataValidation allowBlank="1" showInputMessage="1" showErrorMessage="1" prompt="Enter Shared DAYTIME On-site Staff Awake Hours per Day" sqref="D10" xr:uid="{B43AD843-CC5F-40D3-A2A8-E1881DD03338}"/>
    <dataValidation allowBlank="1" showInputMessage="1" showErrorMessage="1" prompt="Use CTRL plus arrow keys to move to edge of tables.  Press TAB to move to cells where data can be entered." sqref="A1:D1" xr:uid="{5DF98A61-3C60-4F9D-8F0C-D365C07ED00C}"/>
    <dataValidation allowBlank="1" showInputMessage="1" showErrorMessage="1" prompt="Enter Add-on Choice" sqref="C51" xr:uid="{CB42A586-B7A1-4736-8E02-69C8CC80B028}"/>
    <dataValidation allowBlank="1" showInputMessage="1" showErrorMessage="1" prompt="Total Dollars for Shared Relief Staffing formula is equal to Shared Relief Staff Dollar Amount" sqref="F65" xr:uid="{6D12FDE2-59E1-44FD-8E38-891FD11B78AA}"/>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E1274-A026-4834-B205-EE284EB06A5E}">
  <dimension ref="A1:G15"/>
  <sheetViews>
    <sheetView workbookViewId="0"/>
  </sheetViews>
  <sheetFormatPr defaultRowHeight="15.05" x14ac:dyDescent="0.3"/>
  <cols>
    <col min="1" max="1" width="19.5546875" customWidth="1"/>
    <col min="2" max="2" width="20.77734375" customWidth="1"/>
    <col min="3" max="3" width="18.77734375" customWidth="1"/>
    <col min="4" max="4" width="25.109375" customWidth="1"/>
  </cols>
  <sheetData>
    <row r="1" spans="1:7" ht="15.55" x14ac:dyDescent="0.3">
      <c r="A1" s="42" t="s">
        <v>7</v>
      </c>
      <c r="B1" s="42"/>
      <c r="C1" s="42"/>
      <c r="D1" s="44"/>
      <c r="E1" s="4"/>
      <c r="F1" s="2"/>
      <c r="G1" s="2"/>
    </row>
    <row r="2" spans="1:7" ht="14.4" x14ac:dyDescent="0.3">
      <c r="A2" s="2"/>
      <c r="B2" s="2"/>
      <c r="C2" s="2"/>
      <c r="D2" s="2"/>
      <c r="E2" s="2"/>
      <c r="F2" s="2"/>
      <c r="G2" s="2"/>
    </row>
    <row r="3" spans="1:7" ht="14.4" x14ac:dyDescent="0.3">
      <c r="A3" s="43" t="s">
        <v>143</v>
      </c>
      <c r="B3" s="43"/>
      <c r="C3" s="43"/>
      <c r="D3" s="43"/>
      <c r="E3" s="43"/>
      <c r="F3" s="2"/>
      <c r="G3" s="2"/>
    </row>
    <row r="4" spans="1:7" ht="57.6" customHeight="1" x14ac:dyDescent="0.3">
      <c r="A4" s="184" t="s">
        <v>144</v>
      </c>
      <c r="B4" s="185"/>
      <c r="C4" s="114" t="s">
        <v>145</v>
      </c>
      <c r="D4" s="45" t="s">
        <v>8</v>
      </c>
      <c r="E4" s="46"/>
      <c r="F4" s="2"/>
      <c r="G4" s="2"/>
    </row>
    <row r="5" spans="1:7" ht="14.4" x14ac:dyDescent="0.3">
      <c r="A5" s="186" t="s">
        <v>146</v>
      </c>
      <c r="B5" s="156"/>
      <c r="C5" s="115">
        <v>0</v>
      </c>
      <c r="D5" s="116">
        <v>0</v>
      </c>
      <c r="E5" s="4"/>
      <c r="F5" s="2"/>
      <c r="G5" s="2"/>
    </row>
    <row r="6" spans="1:7" ht="14.4" x14ac:dyDescent="0.3">
      <c r="A6" s="186" t="s">
        <v>220</v>
      </c>
      <c r="B6" s="156"/>
      <c r="C6" s="127">
        <f>1742.62*1.051</f>
        <v>1831.4936199999997</v>
      </c>
      <c r="D6" s="117"/>
      <c r="E6" s="4"/>
      <c r="F6" s="2"/>
      <c r="G6" s="2"/>
    </row>
    <row r="7" spans="1:7" ht="14.4" x14ac:dyDescent="0.3">
      <c r="A7" s="186" t="s">
        <v>221</v>
      </c>
      <c r="B7" s="156"/>
      <c r="C7" s="127">
        <f>3111.81*1.051</f>
        <v>3270.5123099999996</v>
      </c>
      <c r="D7" s="117"/>
      <c r="E7" s="4"/>
      <c r="F7" s="2"/>
      <c r="G7" s="2"/>
    </row>
    <row r="8" spans="1:7" ht="14.4" x14ac:dyDescent="0.3">
      <c r="A8" s="186"/>
      <c r="B8" s="156"/>
      <c r="C8" s="118"/>
      <c r="D8" s="119"/>
      <c r="E8" s="4"/>
      <c r="F8" s="2"/>
      <c r="G8" s="2"/>
    </row>
    <row r="9" spans="1:7" ht="14.4" x14ac:dyDescent="0.3">
      <c r="A9" s="187" t="s">
        <v>147</v>
      </c>
      <c r="B9" s="187"/>
      <c r="C9" s="187"/>
      <c r="D9" s="187"/>
      <c r="E9" s="4"/>
      <c r="F9" s="2"/>
      <c r="G9" s="2"/>
    </row>
    <row r="10" spans="1:7" ht="14.4" x14ac:dyDescent="0.3">
      <c r="A10" s="2"/>
      <c r="B10" s="2"/>
      <c r="C10" s="2"/>
      <c r="D10" s="2"/>
      <c r="E10" s="2"/>
      <c r="F10" s="2"/>
      <c r="G10" s="2"/>
    </row>
    <row r="11" spans="1:7" ht="14.4" x14ac:dyDescent="0.3">
      <c r="A11" s="43" t="s">
        <v>148</v>
      </c>
      <c r="B11" s="43"/>
      <c r="C11" s="43"/>
      <c r="D11" s="43"/>
      <c r="E11" s="43"/>
      <c r="F11" s="2"/>
      <c r="G11" s="2"/>
    </row>
    <row r="12" spans="1:7" ht="14.4" x14ac:dyDescent="0.3">
      <c r="A12" s="153" t="s">
        <v>145</v>
      </c>
      <c r="B12" s="154"/>
      <c r="C12" s="120">
        <f>D5</f>
        <v>0</v>
      </c>
      <c r="D12" s="2"/>
      <c r="E12" s="2"/>
      <c r="F12" s="2"/>
      <c r="G12" s="2"/>
    </row>
    <row r="13" spans="1:7" ht="14.4" x14ac:dyDescent="0.3">
      <c r="A13" s="182" t="s">
        <v>149</v>
      </c>
      <c r="B13" s="183"/>
      <c r="C13" s="121">
        <f>C12</f>
        <v>0</v>
      </c>
      <c r="D13" s="2"/>
      <c r="E13" s="2"/>
      <c r="F13" s="2"/>
      <c r="G13" s="2"/>
    </row>
    <row r="14" spans="1:7" ht="14.4" x14ac:dyDescent="0.3">
      <c r="A14" s="2"/>
      <c r="B14" s="2"/>
      <c r="C14" s="2"/>
      <c r="D14" s="2"/>
      <c r="E14" s="2"/>
      <c r="F14" s="2"/>
      <c r="G14" s="2"/>
    </row>
    <row r="15" spans="1:7" ht="14.4" x14ac:dyDescent="0.3">
      <c r="A15" s="2"/>
      <c r="B15" s="2"/>
      <c r="C15" s="2"/>
      <c r="D15" s="2"/>
      <c r="E15" s="2"/>
      <c r="F15" s="2"/>
      <c r="G15" s="2"/>
    </row>
  </sheetData>
  <mergeCells count="8">
    <mergeCell ref="A12:B12"/>
    <mergeCell ref="A13:B13"/>
    <mergeCell ref="A4:B4"/>
    <mergeCell ref="A5:B5"/>
    <mergeCell ref="A6:B6"/>
    <mergeCell ref="A7:B7"/>
    <mergeCell ref="A8:B8"/>
    <mergeCell ref="A9:D9"/>
  </mergeCells>
  <dataValidations count="8">
    <dataValidation allowBlank="1" showInputMessage="1" showErrorMessage="1" prompt="Enter Transportation Standard" sqref="D6:D8" xr:uid="{58B0D4C4-402F-4D4D-A2AD-04EB749450F1}"/>
    <dataValidation type="list" allowBlank="1" showInputMessage="1" showErrorMessage="1" prompt="Enter Transportation Standard" sqref="D5" xr:uid="{A9766082-DB76-4A01-8F77-69D68DEC85A2}">
      <formula1>$C$5:$C$8</formula1>
    </dataValidation>
    <dataValidation allowBlank="1" showInputMessage="1" showErrorMessage="1" prompt="Transportation Standard for Adapted Vehicle with Lift" sqref="C7" xr:uid="{55A674FE-D156-4294-96E5-B1C4CA4FF818}"/>
    <dataValidation allowBlank="1" showInputMessage="1" showErrorMessage="1" prompt="Transportation Standard for Standard Vehicle" sqref="C6" xr:uid="{EC1E333E-95BD-46DA-9D6C-7E5828126D43}"/>
    <dataValidation allowBlank="1" showInputMessage="1" showErrorMessage="1" prompt="Transportation Standard for No Transportation" sqref="C5" xr:uid="{33915483-413A-4922-A7FA-B89C81489F10}"/>
    <dataValidation allowBlank="1" showInputMessage="1" showErrorMessage="1" prompt="Total Transportation formula is equal to Annual Transportation Standard" sqref="C13" xr:uid="{ABF4F5AB-29E8-41F9-9219-3D4CE336BFF9}"/>
    <dataValidation allowBlank="1" showInputMessage="1" showErrorMessage="1" prompt="Annual Transportation Standard formula is equal to Transportation Standard" sqref="C12" xr:uid="{4F4524F0-10FA-4D69-9031-9602A976EBF5}"/>
    <dataValidation allowBlank="1" showInputMessage="1" showErrorMessage="1" prompt="Press TAB to move to cells where data can be entered" sqref="A1:C1" xr:uid="{E65D2626-15A6-4006-A930-86CDDA214964}"/>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6D82-1A32-4CDD-97DA-891DE79B3E60}">
  <dimension ref="A1:F108"/>
  <sheetViews>
    <sheetView workbookViewId="0">
      <selection activeCell="A3" sqref="A3"/>
    </sheetView>
  </sheetViews>
  <sheetFormatPr defaultRowHeight="15.05" x14ac:dyDescent="0.3"/>
  <cols>
    <col min="1" max="1" width="29.109375" customWidth="1"/>
    <col min="2" max="2" width="18.21875" customWidth="1"/>
    <col min="3" max="3" width="19.5546875" customWidth="1"/>
  </cols>
  <sheetData>
    <row r="1" spans="1:6" ht="14.4" x14ac:dyDescent="0.3">
      <c r="F1" s="28"/>
    </row>
    <row r="2" spans="1:6" ht="14.4" x14ac:dyDescent="0.3">
      <c r="F2" s="28"/>
    </row>
    <row r="3" spans="1:6" ht="14.4" x14ac:dyDescent="0.3">
      <c r="A3" s="5" t="s">
        <v>25</v>
      </c>
      <c r="B3" s="6"/>
      <c r="C3" s="6"/>
      <c r="D3" s="6"/>
      <c r="F3" s="28"/>
    </row>
    <row r="4" spans="1:6" ht="14.4" x14ac:dyDescent="0.3">
      <c r="A4" s="29" t="s">
        <v>26</v>
      </c>
      <c r="B4" s="188" t="s">
        <v>27</v>
      </c>
      <c r="C4" s="189"/>
      <c r="D4" s="190"/>
      <c r="F4" s="28"/>
    </row>
    <row r="5" spans="1:6" ht="14.4" x14ac:dyDescent="0.3">
      <c r="A5" s="29" t="s">
        <v>28</v>
      </c>
      <c r="B5" s="191" t="str">
        <f>INDEX($C$10:$C$108,MATCH(B4:D4,B10:B108,0))</f>
        <v>Unspecified Region</v>
      </c>
      <c r="C5" s="192"/>
      <c r="D5" s="193"/>
      <c r="F5" s="28"/>
    </row>
    <row r="6" spans="1:6" ht="14.4" x14ac:dyDescent="0.3">
      <c r="F6" s="28"/>
    </row>
    <row r="7" spans="1:6" ht="14.4" x14ac:dyDescent="0.3">
      <c r="A7" t="s">
        <v>29</v>
      </c>
      <c r="B7" t="str">
        <f>INDEX($D$10:$D$108,MATCH(B4:D4,B10:B108,0))</f>
        <v>-</v>
      </c>
      <c r="F7" s="28"/>
    </row>
    <row r="8" spans="1:6" ht="14.4" x14ac:dyDescent="0.3">
      <c r="F8" s="28"/>
    </row>
    <row r="9" spans="1:6" ht="14.4" hidden="1" x14ac:dyDescent="0.3">
      <c r="B9" s="30" t="s">
        <v>30</v>
      </c>
      <c r="C9" s="30" t="s">
        <v>31</v>
      </c>
      <c r="D9" s="31" t="s">
        <v>29</v>
      </c>
    </row>
    <row r="10" spans="1:6" ht="14.4" hidden="1" x14ac:dyDescent="0.3">
      <c r="B10" s="32" t="s">
        <v>27</v>
      </c>
      <c r="C10" s="32" t="s">
        <v>32</v>
      </c>
      <c r="D10" s="33" t="s">
        <v>17</v>
      </c>
    </row>
    <row r="11" spans="1:6" ht="14.4" hidden="1" x14ac:dyDescent="0.3">
      <c r="B11" s="34" t="s">
        <v>33</v>
      </c>
      <c r="C11" s="34" t="s">
        <v>34</v>
      </c>
      <c r="D11" s="35">
        <v>0.97199999999999998</v>
      </c>
    </row>
    <row r="12" spans="1:6" ht="14.4" hidden="1" x14ac:dyDescent="0.3">
      <c r="B12" s="34" t="s">
        <v>35</v>
      </c>
      <c r="C12" s="34" t="s">
        <v>36</v>
      </c>
      <c r="D12" s="35">
        <v>1.0229999999999999</v>
      </c>
    </row>
    <row r="13" spans="1:6" ht="14.4" hidden="1" x14ac:dyDescent="0.3">
      <c r="B13" s="34" t="s">
        <v>37</v>
      </c>
      <c r="C13" s="34" t="s">
        <v>38</v>
      </c>
      <c r="D13" s="35">
        <v>0.97899999999999998</v>
      </c>
    </row>
    <row r="14" spans="1:6" ht="14.4" hidden="1" x14ac:dyDescent="0.3">
      <c r="B14" s="34" t="s">
        <v>39</v>
      </c>
      <c r="C14" s="34" t="s">
        <v>38</v>
      </c>
      <c r="D14" s="35">
        <v>0.97899999999999998</v>
      </c>
    </row>
    <row r="15" spans="1:6" ht="14.4" hidden="1" x14ac:dyDescent="0.3">
      <c r="B15" s="34" t="s">
        <v>40</v>
      </c>
      <c r="C15" s="34" t="s">
        <v>41</v>
      </c>
      <c r="D15" s="35">
        <v>0.95399999999999996</v>
      </c>
    </row>
    <row r="16" spans="1:6" ht="14.4" hidden="1" x14ac:dyDescent="0.3">
      <c r="B16" s="34" t="s">
        <v>42</v>
      </c>
      <c r="C16" s="36" t="s">
        <v>43</v>
      </c>
      <c r="D16" s="35">
        <v>0.98299999999999998</v>
      </c>
    </row>
    <row r="17" spans="2:4" ht="14.4" hidden="1" x14ac:dyDescent="0.3">
      <c r="B17" s="34" t="s">
        <v>44</v>
      </c>
      <c r="C17" s="34" t="s">
        <v>45</v>
      </c>
      <c r="D17" s="35">
        <v>1.0229999999999999</v>
      </c>
    </row>
    <row r="18" spans="2:4" ht="14.4" hidden="1" x14ac:dyDescent="0.3">
      <c r="B18" s="34" t="s">
        <v>46</v>
      </c>
      <c r="C18" s="36" t="s">
        <v>47</v>
      </c>
      <c r="D18" s="35">
        <v>0.95699999999999996</v>
      </c>
    </row>
    <row r="19" spans="2:4" ht="14.4" hidden="1" x14ac:dyDescent="0.3">
      <c r="B19" s="34" t="s">
        <v>48</v>
      </c>
      <c r="C19" s="36" t="s">
        <v>49</v>
      </c>
      <c r="D19" s="35">
        <v>0.96499999999999997</v>
      </c>
    </row>
    <row r="20" spans="2:4" ht="14.4" hidden="1" x14ac:dyDescent="0.3">
      <c r="B20" s="34" t="s">
        <v>50</v>
      </c>
      <c r="C20" s="34" t="s">
        <v>36</v>
      </c>
      <c r="D20" s="35">
        <v>1.0229999999999999</v>
      </c>
    </row>
    <row r="21" spans="2:4" ht="14.4" hidden="1" x14ac:dyDescent="0.3">
      <c r="B21" s="34" t="s">
        <v>51</v>
      </c>
      <c r="C21" s="34" t="s">
        <v>38</v>
      </c>
      <c r="D21" s="35">
        <v>0.97899999999999998</v>
      </c>
    </row>
    <row r="22" spans="2:4" ht="14.4" hidden="1" x14ac:dyDescent="0.3">
      <c r="B22" s="34" t="s">
        <v>52</v>
      </c>
      <c r="C22" s="36" t="s">
        <v>43</v>
      </c>
      <c r="D22" s="35">
        <v>0.98299999999999998</v>
      </c>
    </row>
    <row r="23" spans="2:4" ht="14.4" hidden="1" x14ac:dyDescent="0.3">
      <c r="B23" s="34" t="s">
        <v>53</v>
      </c>
      <c r="C23" s="36" t="s">
        <v>36</v>
      </c>
      <c r="D23" s="35">
        <v>1.0229999999999999</v>
      </c>
    </row>
    <row r="24" spans="2:4" ht="14.4" hidden="1" x14ac:dyDescent="0.3">
      <c r="B24" s="34" t="s">
        <v>54</v>
      </c>
      <c r="C24" s="36" t="s">
        <v>55</v>
      </c>
      <c r="D24" s="35">
        <v>1.0249999999999999</v>
      </c>
    </row>
    <row r="25" spans="2:4" ht="14.4" hidden="1" x14ac:dyDescent="0.3">
      <c r="B25" s="34" t="s">
        <v>56</v>
      </c>
      <c r="C25" s="34" t="s">
        <v>38</v>
      </c>
      <c r="D25" s="35">
        <v>0.97899999999999998</v>
      </c>
    </row>
    <row r="26" spans="2:4" ht="14.4" hidden="1" x14ac:dyDescent="0.3">
      <c r="B26" s="34" t="s">
        <v>57</v>
      </c>
      <c r="C26" s="36" t="s">
        <v>34</v>
      </c>
      <c r="D26" s="35">
        <v>0.97199999999999998</v>
      </c>
    </row>
    <row r="27" spans="2:4" ht="14.4" hidden="1" x14ac:dyDescent="0.3">
      <c r="B27" s="34" t="s">
        <v>58</v>
      </c>
      <c r="C27" s="36" t="s">
        <v>43</v>
      </c>
      <c r="D27" s="35">
        <v>0.98299999999999998</v>
      </c>
    </row>
    <row r="28" spans="2:4" ht="14.4" hidden="1" x14ac:dyDescent="0.3">
      <c r="B28" s="34" t="s">
        <v>59</v>
      </c>
      <c r="C28" s="34" t="s">
        <v>38</v>
      </c>
      <c r="D28" s="35">
        <v>0.97899999999999998</v>
      </c>
    </row>
    <row r="29" spans="2:4" ht="14.4" hidden="1" x14ac:dyDescent="0.3">
      <c r="B29" s="34" t="s">
        <v>60</v>
      </c>
      <c r="C29" s="34" t="s">
        <v>36</v>
      </c>
      <c r="D29" s="35">
        <v>1.0229999999999999</v>
      </c>
    </row>
    <row r="30" spans="2:4" ht="14.4" hidden="1" x14ac:dyDescent="0.3">
      <c r="B30" s="34" t="s">
        <v>61</v>
      </c>
      <c r="C30" s="36" t="s">
        <v>62</v>
      </c>
      <c r="D30" s="35">
        <v>1.018</v>
      </c>
    </row>
    <row r="31" spans="2:4" ht="14.4" hidden="1" x14ac:dyDescent="0.3">
      <c r="B31" s="34" t="s">
        <v>63</v>
      </c>
      <c r="C31" s="34" t="s">
        <v>38</v>
      </c>
      <c r="D31" s="35">
        <v>0.97899999999999998</v>
      </c>
    </row>
    <row r="32" spans="2:4" ht="14.4" hidden="1" x14ac:dyDescent="0.3">
      <c r="B32" s="34" t="s">
        <v>64</v>
      </c>
      <c r="C32" s="36" t="s">
        <v>47</v>
      </c>
      <c r="D32" s="35">
        <v>0.95699999999999996</v>
      </c>
    </row>
    <row r="33" spans="2:4" ht="14.4" hidden="1" x14ac:dyDescent="0.3">
      <c r="B33" s="34" t="s">
        <v>65</v>
      </c>
      <c r="C33" s="36" t="s">
        <v>62</v>
      </c>
      <c r="D33" s="35">
        <v>1.018</v>
      </c>
    </row>
    <row r="34" spans="2:4" ht="14.4" hidden="1" x14ac:dyDescent="0.3">
      <c r="B34" s="34" t="s">
        <v>66</v>
      </c>
      <c r="C34" s="36" t="s">
        <v>47</v>
      </c>
      <c r="D34" s="35">
        <v>0.95699999999999996</v>
      </c>
    </row>
    <row r="35" spans="2:4" ht="14.4" hidden="1" x14ac:dyDescent="0.3">
      <c r="B35" s="34" t="s">
        <v>67</v>
      </c>
      <c r="C35" s="36" t="s">
        <v>47</v>
      </c>
      <c r="D35" s="35">
        <v>0.95699999999999996</v>
      </c>
    </row>
    <row r="36" spans="2:4" ht="14.4" hidden="1" x14ac:dyDescent="0.3">
      <c r="B36" s="34" t="s">
        <v>68</v>
      </c>
      <c r="C36" s="34" t="s">
        <v>38</v>
      </c>
      <c r="D36" s="35">
        <v>0.97899999999999998</v>
      </c>
    </row>
    <row r="37" spans="2:4" ht="14.4" hidden="1" x14ac:dyDescent="0.3">
      <c r="B37" s="34" t="s">
        <v>69</v>
      </c>
      <c r="C37" s="34" t="s">
        <v>36</v>
      </c>
      <c r="D37" s="35">
        <v>1.0229999999999999</v>
      </c>
    </row>
    <row r="38" spans="2:4" ht="14.4" hidden="1" x14ac:dyDescent="0.3">
      <c r="B38" s="34" t="s">
        <v>70</v>
      </c>
      <c r="C38" s="36" t="s">
        <v>71</v>
      </c>
      <c r="D38" s="35">
        <v>0.995</v>
      </c>
    </row>
    <row r="39" spans="2:4" ht="14.4" hidden="1" x14ac:dyDescent="0.3">
      <c r="B39" s="34" t="s">
        <v>72</v>
      </c>
      <c r="C39" s="34" t="s">
        <v>38</v>
      </c>
      <c r="D39" s="35">
        <v>0.97899999999999998</v>
      </c>
    </row>
    <row r="40" spans="2:4" ht="14.4" hidden="1" x14ac:dyDescent="0.3">
      <c r="B40" s="34" t="s">
        <v>73</v>
      </c>
      <c r="C40" s="36" t="s">
        <v>36</v>
      </c>
      <c r="D40" s="35">
        <v>1.0229999999999999</v>
      </c>
    </row>
    <row r="41" spans="2:4" ht="14.4" hidden="1" x14ac:dyDescent="0.3">
      <c r="B41" s="34" t="s">
        <v>74</v>
      </c>
      <c r="C41" s="36" t="s">
        <v>34</v>
      </c>
      <c r="D41" s="35">
        <v>0.97199999999999998</v>
      </c>
    </row>
    <row r="42" spans="2:4" ht="14.4" hidden="1" x14ac:dyDescent="0.3">
      <c r="B42" s="34" t="s">
        <v>75</v>
      </c>
      <c r="C42" s="36" t="s">
        <v>43</v>
      </c>
      <c r="D42" s="35">
        <v>0.98299999999999998</v>
      </c>
    </row>
    <row r="43" spans="2:4" ht="14.4" hidden="1" x14ac:dyDescent="0.3">
      <c r="B43" s="34" t="s">
        <v>76</v>
      </c>
      <c r="C43" s="36" t="s">
        <v>34</v>
      </c>
      <c r="D43" s="35">
        <v>0.97199999999999998</v>
      </c>
    </row>
    <row r="44" spans="2:4" ht="14.4" hidden="1" x14ac:dyDescent="0.3">
      <c r="B44" s="34" t="s">
        <v>77</v>
      </c>
      <c r="C44" s="36" t="s">
        <v>43</v>
      </c>
      <c r="D44" s="35">
        <v>0.98299999999999998</v>
      </c>
    </row>
    <row r="45" spans="2:4" ht="14.4" hidden="1" x14ac:dyDescent="0.3">
      <c r="B45" s="34" t="s">
        <v>78</v>
      </c>
      <c r="C45" s="34" t="s">
        <v>38</v>
      </c>
      <c r="D45" s="35">
        <v>0.97899999999999998</v>
      </c>
    </row>
    <row r="46" spans="2:4" ht="14.4" hidden="1" x14ac:dyDescent="0.3">
      <c r="B46" s="34" t="s">
        <v>79</v>
      </c>
      <c r="C46" s="36" t="s">
        <v>34</v>
      </c>
      <c r="D46" s="35">
        <v>0.97199999999999998</v>
      </c>
    </row>
    <row r="47" spans="2:4" ht="14.4" hidden="1" x14ac:dyDescent="0.3">
      <c r="B47" s="34" t="s">
        <v>80</v>
      </c>
      <c r="C47" s="36" t="s">
        <v>43</v>
      </c>
      <c r="D47" s="35">
        <v>0.98299999999999998</v>
      </c>
    </row>
    <row r="48" spans="2:4" ht="14.4" hidden="1" x14ac:dyDescent="0.3">
      <c r="B48" s="34" t="s">
        <v>81</v>
      </c>
      <c r="C48" s="36" t="s">
        <v>34</v>
      </c>
      <c r="D48" s="35">
        <v>0.97199999999999998</v>
      </c>
    </row>
    <row r="49" spans="2:4" ht="14.4" hidden="1" x14ac:dyDescent="0.3">
      <c r="B49" s="34" t="s">
        <v>82</v>
      </c>
      <c r="C49" s="34" t="s">
        <v>38</v>
      </c>
      <c r="D49" s="35">
        <v>0.97899999999999998</v>
      </c>
    </row>
    <row r="50" spans="2:4" ht="14.4" hidden="1" x14ac:dyDescent="0.3">
      <c r="B50" s="34" t="s">
        <v>83</v>
      </c>
      <c r="C50" s="36" t="s">
        <v>36</v>
      </c>
      <c r="D50" s="35">
        <v>1.0229999999999999</v>
      </c>
    </row>
    <row r="51" spans="2:4" ht="14.4" hidden="1" x14ac:dyDescent="0.3">
      <c r="B51" s="34" t="s">
        <v>84</v>
      </c>
      <c r="C51" s="36" t="s">
        <v>43</v>
      </c>
      <c r="D51" s="35">
        <v>0.98299999999999998</v>
      </c>
    </row>
    <row r="52" spans="2:4" ht="14.4" hidden="1" x14ac:dyDescent="0.3">
      <c r="B52" s="34" t="s">
        <v>85</v>
      </c>
      <c r="C52" s="36" t="s">
        <v>43</v>
      </c>
      <c r="D52" s="35">
        <v>0.98299999999999998</v>
      </c>
    </row>
    <row r="53" spans="2:4" ht="14.4" hidden="1" x14ac:dyDescent="0.3">
      <c r="B53" s="34" t="s">
        <v>86</v>
      </c>
      <c r="C53" s="36" t="s">
        <v>43</v>
      </c>
      <c r="D53" s="35">
        <v>0.98299999999999998</v>
      </c>
    </row>
    <row r="54" spans="2:4" ht="14.4" hidden="1" x14ac:dyDescent="0.3">
      <c r="B54" s="34" t="s">
        <v>87</v>
      </c>
      <c r="C54" s="34" t="s">
        <v>38</v>
      </c>
      <c r="D54" s="35">
        <v>0.97899999999999998</v>
      </c>
    </row>
    <row r="55" spans="2:4" ht="14.4" hidden="1" x14ac:dyDescent="0.3">
      <c r="B55" s="34" t="s">
        <v>88</v>
      </c>
      <c r="C55" s="34" t="s">
        <v>38</v>
      </c>
      <c r="D55" s="35">
        <v>0.97899999999999998</v>
      </c>
    </row>
    <row r="56" spans="2:4" ht="14.4" hidden="1" x14ac:dyDescent="0.3">
      <c r="B56" s="34" t="s">
        <v>89</v>
      </c>
      <c r="C56" s="36" t="s">
        <v>47</v>
      </c>
      <c r="D56" s="35">
        <v>0.95699999999999996</v>
      </c>
    </row>
    <row r="57" spans="2:4" ht="14.4" hidden="1" x14ac:dyDescent="0.3">
      <c r="B57" s="34" t="s">
        <v>90</v>
      </c>
      <c r="C57" s="36" t="s">
        <v>43</v>
      </c>
      <c r="D57" s="35">
        <v>0.98299999999999998</v>
      </c>
    </row>
    <row r="58" spans="2:4" ht="14.4" hidden="1" x14ac:dyDescent="0.3">
      <c r="B58" s="34" t="s">
        <v>91</v>
      </c>
      <c r="C58" s="36" t="s">
        <v>36</v>
      </c>
      <c r="D58" s="35">
        <v>1.0229999999999999</v>
      </c>
    </row>
    <row r="59" spans="2:4" ht="14.4" hidden="1" x14ac:dyDescent="0.3">
      <c r="B59" s="34" t="s">
        <v>92</v>
      </c>
      <c r="C59" s="34" t="s">
        <v>38</v>
      </c>
      <c r="D59" s="35">
        <v>0.97899999999999998</v>
      </c>
    </row>
    <row r="60" spans="2:4" ht="14.4" hidden="1" x14ac:dyDescent="0.3">
      <c r="B60" s="34" t="s">
        <v>93</v>
      </c>
      <c r="C60" s="36" t="s">
        <v>47</v>
      </c>
      <c r="D60" s="35">
        <v>0.95699999999999996</v>
      </c>
    </row>
    <row r="61" spans="2:4" ht="14.4" hidden="1" x14ac:dyDescent="0.3">
      <c r="B61" s="34" t="s">
        <v>94</v>
      </c>
      <c r="C61" s="36" t="s">
        <v>43</v>
      </c>
      <c r="D61" s="35">
        <v>0.98299999999999998</v>
      </c>
    </row>
    <row r="62" spans="2:4" ht="14.4" hidden="1" x14ac:dyDescent="0.3">
      <c r="B62" s="34" t="s">
        <v>95</v>
      </c>
      <c r="C62" s="36" t="s">
        <v>45</v>
      </c>
      <c r="D62" s="35">
        <v>1.0229999999999999</v>
      </c>
    </row>
    <row r="63" spans="2:4" ht="14.4" hidden="1" x14ac:dyDescent="0.3">
      <c r="B63" s="34" t="s">
        <v>96</v>
      </c>
      <c r="C63" s="36" t="s">
        <v>43</v>
      </c>
      <c r="D63" s="35">
        <v>0.98299999999999998</v>
      </c>
    </row>
    <row r="64" spans="2:4" ht="14.4" hidden="1" x14ac:dyDescent="0.3">
      <c r="B64" s="34" t="s">
        <v>97</v>
      </c>
      <c r="C64" s="34" t="s">
        <v>38</v>
      </c>
      <c r="D64" s="35">
        <v>0.97899999999999998</v>
      </c>
    </row>
    <row r="65" spans="2:4" ht="14.4" hidden="1" x14ac:dyDescent="0.3">
      <c r="B65" s="34" t="s">
        <v>98</v>
      </c>
      <c r="C65" s="36" t="s">
        <v>62</v>
      </c>
      <c r="D65" s="35">
        <v>1.018</v>
      </c>
    </row>
    <row r="66" spans="2:4" ht="14.4" hidden="1" x14ac:dyDescent="0.3">
      <c r="B66" s="34" t="s">
        <v>99</v>
      </c>
      <c r="C66" s="34" t="s">
        <v>38</v>
      </c>
      <c r="D66" s="35">
        <v>0.97899999999999998</v>
      </c>
    </row>
    <row r="67" spans="2:4" ht="14.4" hidden="1" x14ac:dyDescent="0.3">
      <c r="B67" s="34" t="s">
        <v>100</v>
      </c>
      <c r="C67" s="34" t="s">
        <v>38</v>
      </c>
      <c r="D67" s="35">
        <v>0.97899999999999998</v>
      </c>
    </row>
    <row r="68" spans="2:4" ht="14.4" hidden="1" x14ac:dyDescent="0.3">
      <c r="B68" s="34" t="s">
        <v>101</v>
      </c>
      <c r="C68" s="36" t="s">
        <v>34</v>
      </c>
      <c r="D68" s="35">
        <v>0.97199999999999998</v>
      </c>
    </row>
    <row r="69" spans="2:4" ht="14.4" hidden="1" x14ac:dyDescent="0.3">
      <c r="B69" s="34" t="s">
        <v>102</v>
      </c>
      <c r="C69" s="36" t="s">
        <v>43</v>
      </c>
      <c r="D69" s="35">
        <v>0.98299999999999998</v>
      </c>
    </row>
    <row r="70" spans="2:4" ht="14.4" hidden="1" x14ac:dyDescent="0.3">
      <c r="B70" s="34" t="s">
        <v>103</v>
      </c>
      <c r="C70" s="36" t="s">
        <v>104</v>
      </c>
      <c r="D70" s="35">
        <v>1.012</v>
      </c>
    </row>
    <row r="71" spans="2:4" ht="14.4" hidden="1" x14ac:dyDescent="0.3">
      <c r="B71" s="34" t="s">
        <v>105</v>
      </c>
      <c r="C71" s="34" t="s">
        <v>38</v>
      </c>
      <c r="D71" s="35">
        <v>0.97899999999999998</v>
      </c>
    </row>
    <row r="72" spans="2:4" ht="14.4" hidden="1" x14ac:dyDescent="0.3">
      <c r="B72" s="34" t="s">
        <v>106</v>
      </c>
      <c r="C72" s="34" t="s">
        <v>36</v>
      </c>
      <c r="D72" s="35">
        <v>1.0229999999999999</v>
      </c>
    </row>
    <row r="73" spans="2:4" ht="14.4" hidden="1" x14ac:dyDescent="0.3">
      <c r="B73" s="34" t="s">
        <v>107</v>
      </c>
      <c r="C73" s="34" t="s">
        <v>38</v>
      </c>
      <c r="D73" s="35">
        <v>0.97899999999999998</v>
      </c>
    </row>
    <row r="74" spans="2:4" ht="14.4" hidden="1" x14ac:dyDescent="0.3">
      <c r="B74" s="34" t="s">
        <v>108</v>
      </c>
      <c r="C74" s="36" t="s">
        <v>43</v>
      </c>
      <c r="D74" s="35">
        <v>0.98299999999999998</v>
      </c>
    </row>
    <row r="75" spans="2:4" ht="14.4" hidden="1" x14ac:dyDescent="0.3">
      <c r="B75" s="34" t="s">
        <v>109</v>
      </c>
      <c r="C75" s="36" t="s">
        <v>43</v>
      </c>
      <c r="D75" s="35">
        <v>0.98299999999999998</v>
      </c>
    </row>
    <row r="76" spans="2:4" ht="14.4" hidden="1" x14ac:dyDescent="0.3">
      <c r="B76" s="34" t="s">
        <v>110</v>
      </c>
      <c r="C76" s="36" t="s">
        <v>47</v>
      </c>
      <c r="D76" s="35">
        <v>0.95699999999999996</v>
      </c>
    </row>
    <row r="77" spans="2:4" ht="14.4" hidden="1" x14ac:dyDescent="0.3">
      <c r="B77" s="34" t="s">
        <v>111</v>
      </c>
      <c r="C77" s="36" t="s">
        <v>43</v>
      </c>
      <c r="D77" s="35">
        <v>0.98299999999999998</v>
      </c>
    </row>
    <row r="78" spans="2:4" ht="14.4" hidden="1" x14ac:dyDescent="0.3">
      <c r="B78" s="34" t="s">
        <v>112</v>
      </c>
      <c r="C78" s="34" t="s">
        <v>38</v>
      </c>
      <c r="D78" s="35">
        <v>0.97899999999999998</v>
      </c>
    </row>
    <row r="79" spans="2:4" ht="14.4" hidden="1" x14ac:dyDescent="0.3">
      <c r="B79" s="34" t="s">
        <v>113</v>
      </c>
      <c r="C79" s="36" t="s">
        <v>49</v>
      </c>
      <c r="D79" s="35">
        <v>0.96499999999999997</v>
      </c>
    </row>
    <row r="80" spans="2:4" ht="14.4" hidden="1" x14ac:dyDescent="0.3">
      <c r="B80" s="34" t="s">
        <v>114</v>
      </c>
      <c r="C80" s="34" t="s">
        <v>36</v>
      </c>
      <c r="D80" s="35">
        <v>1.0229999999999999</v>
      </c>
    </row>
    <row r="81" spans="2:4" ht="14.4" hidden="1" x14ac:dyDescent="0.3">
      <c r="B81" s="34" t="s">
        <v>115</v>
      </c>
      <c r="C81" s="36" t="s">
        <v>36</v>
      </c>
      <c r="D81" s="35">
        <v>1.0229999999999999</v>
      </c>
    </row>
    <row r="82" spans="2:4" ht="14.4" hidden="1" x14ac:dyDescent="0.3">
      <c r="B82" s="34" t="s">
        <v>116</v>
      </c>
      <c r="C82" s="36" t="s">
        <v>36</v>
      </c>
      <c r="D82" s="35">
        <v>1.0229999999999999</v>
      </c>
    </row>
    <row r="83" spans="2:4" ht="14.4" hidden="1" x14ac:dyDescent="0.3">
      <c r="B83" s="34" t="s">
        <v>117</v>
      </c>
      <c r="C83" s="36" t="s">
        <v>41</v>
      </c>
      <c r="D83" s="35">
        <v>0.95399999999999996</v>
      </c>
    </row>
    <row r="84" spans="2:4" ht="14.4" hidden="1" x14ac:dyDescent="0.3">
      <c r="B84" s="34" t="s">
        <v>118</v>
      </c>
      <c r="C84" s="36" t="s">
        <v>47</v>
      </c>
      <c r="D84" s="35">
        <v>0.95699999999999996</v>
      </c>
    </row>
    <row r="85" spans="2:4" ht="14.4" hidden="1" x14ac:dyDescent="0.3">
      <c r="B85" s="34" t="s">
        <v>119</v>
      </c>
      <c r="C85" s="34" t="s">
        <v>38</v>
      </c>
      <c r="D85" s="35">
        <v>0.97899999999999998</v>
      </c>
    </row>
    <row r="86" spans="2:4" ht="14.4" hidden="1" x14ac:dyDescent="0.3">
      <c r="B86" s="34" t="s">
        <v>120</v>
      </c>
      <c r="C86" s="36" t="s">
        <v>43</v>
      </c>
      <c r="D86" s="35">
        <v>0.98299999999999998</v>
      </c>
    </row>
    <row r="87" spans="2:4" ht="14.4" hidden="1" x14ac:dyDescent="0.3">
      <c r="B87" s="34" t="s">
        <v>121</v>
      </c>
      <c r="C87" s="34" t="s">
        <v>38</v>
      </c>
      <c r="D87" s="35">
        <v>0.97899999999999998</v>
      </c>
    </row>
    <row r="88" spans="2:4" ht="14.4" hidden="1" x14ac:dyDescent="0.3">
      <c r="B88" s="34" t="s">
        <v>122</v>
      </c>
      <c r="C88" s="34" t="s">
        <v>38</v>
      </c>
      <c r="D88" s="35">
        <v>0.97899999999999998</v>
      </c>
    </row>
    <row r="89" spans="2:4" ht="14.4" hidden="1" x14ac:dyDescent="0.3">
      <c r="B89" s="34" t="s">
        <v>123</v>
      </c>
      <c r="C89" s="36" t="s">
        <v>62</v>
      </c>
      <c r="D89" s="35">
        <v>1.018</v>
      </c>
    </row>
    <row r="90" spans="2:4" ht="14.4" hidden="1" x14ac:dyDescent="0.3">
      <c r="B90" s="34" t="s">
        <v>124</v>
      </c>
      <c r="C90" s="34" t="s">
        <v>38</v>
      </c>
      <c r="D90" s="35">
        <v>0.97899999999999998</v>
      </c>
    </row>
    <row r="91" spans="2:4" ht="14.4" hidden="1" x14ac:dyDescent="0.3">
      <c r="B91" s="34" t="s">
        <v>125</v>
      </c>
      <c r="C91" s="36" t="s">
        <v>47</v>
      </c>
      <c r="D91" s="35">
        <v>0.95699999999999996</v>
      </c>
    </row>
    <row r="92" spans="2:4" ht="14.4" hidden="1" x14ac:dyDescent="0.3">
      <c r="B92" s="34" t="s">
        <v>126</v>
      </c>
      <c r="C92" s="34" t="s">
        <v>36</v>
      </c>
      <c r="D92" s="35">
        <v>1.0229999999999999</v>
      </c>
    </row>
    <row r="93" spans="2:4" ht="14.4" hidden="1" x14ac:dyDescent="0.3">
      <c r="B93" s="34" t="s">
        <v>127</v>
      </c>
      <c r="C93" s="36" t="s">
        <v>47</v>
      </c>
      <c r="D93" s="35">
        <v>0.95699999999999996</v>
      </c>
    </row>
    <row r="94" spans="2:4" ht="14.4" hidden="1" x14ac:dyDescent="0.3">
      <c r="B94" s="34" t="s">
        <v>128</v>
      </c>
      <c r="C94" s="34" t="s">
        <v>38</v>
      </c>
      <c r="D94" s="35">
        <v>0.97899999999999998</v>
      </c>
    </row>
    <row r="95" spans="2:4" ht="14.4" hidden="1" x14ac:dyDescent="0.3">
      <c r="B95" s="34" t="s">
        <v>129</v>
      </c>
      <c r="C95" s="36" t="s">
        <v>47</v>
      </c>
      <c r="D95" s="35">
        <v>0.95699999999999996</v>
      </c>
    </row>
    <row r="96" spans="2:4" ht="14.4" hidden="1" x14ac:dyDescent="0.3">
      <c r="B96" s="34" t="s">
        <v>130</v>
      </c>
      <c r="C96" s="36" t="s">
        <v>36</v>
      </c>
      <c r="D96" s="35">
        <v>1.0229999999999999</v>
      </c>
    </row>
    <row r="97" spans="2:6" ht="14.4" hidden="1" x14ac:dyDescent="0.3">
      <c r="B97" s="37" t="s">
        <v>131</v>
      </c>
      <c r="C97" s="38" t="s">
        <v>43</v>
      </c>
      <c r="D97" s="39">
        <v>0.98299999999999998</v>
      </c>
    </row>
    <row r="98" spans="2:6" ht="14.4" hidden="1" x14ac:dyDescent="0.3">
      <c r="B98" s="40" t="s">
        <v>132</v>
      </c>
      <c r="C98" s="40" t="s">
        <v>38</v>
      </c>
      <c r="D98" s="41">
        <v>0.97899999999999998</v>
      </c>
      <c r="F98" s="28"/>
    </row>
    <row r="99" spans="2:6" ht="14.4" hidden="1" x14ac:dyDescent="0.3">
      <c r="B99" s="40" t="s">
        <v>133</v>
      </c>
      <c r="C99" s="40" t="s">
        <v>38</v>
      </c>
      <c r="D99" s="41">
        <v>0.97899999999999998</v>
      </c>
      <c r="F99" s="28"/>
    </row>
    <row r="100" spans="2:6" ht="14.4" hidden="1" x14ac:dyDescent="0.3">
      <c r="B100" s="40" t="s">
        <v>134</v>
      </c>
      <c r="C100" s="40" t="s">
        <v>43</v>
      </c>
      <c r="D100" s="41">
        <v>0.98299999999999998</v>
      </c>
      <c r="F100" s="28"/>
    </row>
    <row r="101" spans="2:6" ht="14.4" hidden="1" x14ac:dyDescent="0.3">
      <c r="B101" s="40" t="s">
        <v>135</v>
      </c>
      <c r="C101" s="40" t="s">
        <v>36</v>
      </c>
      <c r="D101" s="41">
        <v>1.0229999999999999</v>
      </c>
      <c r="F101" s="28"/>
    </row>
    <row r="102" spans="2:6" ht="14.4" hidden="1" x14ac:dyDescent="0.3">
      <c r="B102" s="40" t="s">
        <v>136</v>
      </c>
      <c r="C102" s="40" t="s">
        <v>43</v>
      </c>
      <c r="D102" s="41">
        <v>0.98299999999999998</v>
      </c>
      <c r="F102" s="28"/>
    </row>
    <row r="103" spans="2:6" ht="14.4" hidden="1" x14ac:dyDescent="0.3">
      <c r="B103" s="40" t="s">
        <v>137</v>
      </c>
      <c r="C103" s="40" t="s">
        <v>36</v>
      </c>
      <c r="D103" s="41">
        <v>1.0229999999999999</v>
      </c>
      <c r="F103" s="28"/>
    </row>
    <row r="104" spans="2:6" ht="14.4" hidden="1" x14ac:dyDescent="0.3">
      <c r="B104" s="40" t="s">
        <v>138</v>
      </c>
      <c r="C104" s="40" t="s">
        <v>34</v>
      </c>
      <c r="D104" s="41">
        <v>0.97199999999999998</v>
      </c>
      <c r="F104" s="28"/>
    </row>
    <row r="105" spans="2:6" ht="14.4" hidden="1" x14ac:dyDescent="0.3">
      <c r="B105" s="40" t="s">
        <v>139</v>
      </c>
      <c r="C105" s="40" t="s">
        <v>49</v>
      </c>
      <c r="D105" s="41">
        <v>0.96499999999999997</v>
      </c>
      <c r="F105" s="28"/>
    </row>
    <row r="106" spans="2:6" ht="14.4" hidden="1" x14ac:dyDescent="0.3">
      <c r="B106" s="40" t="s">
        <v>140</v>
      </c>
      <c r="C106" s="40" t="s">
        <v>38</v>
      </c>
      <c r="D106" s="40">
        <v>0.97899999999999998</v>
      </c>
      <c r="F106" s="28"/>
    </row>
    <row r="107" spans="2:6" ht="14.4" hidden="1" x14ac:dyDescent="0.3">
      <c r="B107" s="40" t="s">
        <v>141</v>
      </c>
      <c r="C107" s="40" t="s">
        <v>34</v>
      </c>
      <c r="D107" s="41">
        <v>0.97199999999999998</v>
      </c>
      <c r="F107" s="28"/>
    </row>
    <row r="108" spans="2:6" ht="14.4" hidden="1" x14ac:dyDescent="0.3">
      <c r="B108" s="40" t="s">
        <v>142</v>
      </c>
      <c r="C108" s="40" t="s">
        <v>47</v>
      </c>
      <c r="D108" s="41">
        <v>0.95699999999999996</v>
      </c>
      <c r="F108" s="28"/>
    </row>
  </sheetData>
  <mergeCells count="2">
    <mergeCell ref="B4:D4"/>
    <mergeCell ref="B5:D5"/>
  </mergeCells>
  <dataValidations count="1">
    <dataValidation type="list" allowBlank="1" showInputMessage="1" showErrorMessage="1" prompt="Select the County of Residence to determine the Regional Variance Factor for this service." sqref="B4:D4" xr:uid="{BB47D11A-143C-49C4-8AA1-35A51804BE2E}">
      <formula1>$B$10:$B$108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96F71-B96B-4666-889F-B48A8F8485CF}">
  <dimension ref="A1:F44"/>
  <sheetViews>
    <sheetView workbookViewId="0">
      <selection activeCell="B29" sqref="B29"/>
    </sheetView>
  </sheetViews>
  <sheetFormatPr defaultRowHeight="15.05" x14ac:dyDescent="0.3"/>
  <cols>
    <col min="1" max="1" width="54.109375" customWidth="1"/>
    <col min="2" max="2" width="28.77734375" customWidth="1"/>
    <col min="3" max="3" width="22.21875" customWidth="1"/>
    <col min="4" max="4" width="22.33203125" customWidth="1"/>
    <col min="5" max="5" width="18.33203125" customWidth="1"/>
    <col min="6" max="6" width="13.33203125" customWidth="1"/>
    <col min="7" max="7" width="12.77734375" customWidth="1"/>
  </cols>
  <sheetData>
    <row r="1" spans="1:6" ht="15.55" x14ac:dyDescent="0.3">
      <c r="A1" s="1" t="s">
        <v>207</v>
      </c>
      <c r="B1" s="1"/>
      <c r="C1" s="2"/>
      <c r="D1" s="1"/>
      <c r="E1" s="3"/>
      <c r="F1" s="2"/>
    </row>
    <row r="2" spans="1:6" ht="14.4" x14ac:dyDescent="0.3">
      <c r="A2" s="2"/>
      <c r="B2" s="4"/>
      <c r="C2" s="2"/>
      <c r="D2" s="4"/>
      <c r="E2" s="3"/>
      <c r="F2" s="2"/>
    </row>
    <row r="3" spans="1:6" ht="14.4" x14ac:dyDescent="0.3">
      <c r="A3" s="5" t="s">
        <v>0</v>
      </c>
      <c r="B3" s="6"/>
      <c r="C3" s="2"/>
      <c r="D3" s="5" t="s">
        <v>1</v>
      </c>
      <c r="E3" s="3"/>
      <c r="F3" s="2"/>
    </row>
    <row r="4" spans="1:6" ht="14.4" x14ac:dyDescent="0.3">
      <c r="A4" s="7" t="s">
        <v>2</v>
      </c>
      <c r="B4" s="50">
        <f>'Direct Staffing'!C68</f>
        <v>0</v>
      </c>
      <c r="C4" s="2"/>
      <c r="D4" s="8">
        <f>B4</f>
        <v>0</v>
      </c>
      <c r="E4" s="3"/>
      <c r="F4" s="2"/>
    </row>
    <row r="5" spans="1:6" ht="14.4" x14ac:dyDescent="0.3">
      <c r="A5" s="2"/>
      <c r="B5" s="6"/>
      <c r="C5" s="2"/>
      <c r="D5" s="4"/>
      <c r="E5" s="3"/>
      <c r="F5" s="2"/>
    </row>
    <row r="6" spans="1:6" ht="14.4" x14ac:dyDescent="0.3">
      <c r="A6" s="5" t="s">
        <v>3</v>
      </c>
      <c r="B6" s="6"/>
      <c r="C6" s="2"/>
      <c r="D6" s="5"/>
      <c r="E6" s="3"/>
      <c r="F6" s="2"/>
    </row>
    <row r="7" spans="1:6" ht="14.4" x14ac:dyDescent="0.3">
      <c r="A7" s="7" t="s">
        <v>4</v>
      </c>
      <c r="B7" s="50">
        <f>'Direct Staffing'!C71</f>
        <v>0</v>
      </c>
      <c r="C7" s="2"/>
      <c r="D7" s="8">
        <f>B7</f>
        <v>0</v>
      </c>
      <c r="E7" s="3"/>
      <c r="F7" s="2"/>
    </row>
    <row r="8" spans="1:6" ht="14.4" x14ac:dyDescent="0.3">
      <c r="A8" s="2"/>
      <c r="B8" s="6"/>
      <c r="C8" s="2"/>
      <c r="D8" s="4"/>
      <c r="E8" s="3"/>
      <c r="F8" s="2"/>
    </row>
    <row r="9" spans="1:6" ht="14.4" x14ac:dyDescent="0.3">
      <c r="A9" s="5" t="s">
        <v>5</v>
      </c>
      <c r="B9" s="6"/>
      <c r="C9" s="2"/>
      <c r="D9" s="4"/>
      <c r="E9" s="3"/>
      <c r="F9" s="2"/>
    </row>
    <row r="10" spans="1:6" ht="14.4" x14ac:dyDescent="0.3">
      <c r="A10" s="7" t="s">
        <v>6</v>
      </c>
      <c r="B10" s="9">
        <v>0.23599999999999999</v>
      </c>
      <c r="C10" s="2"/>
      <c r="D10" s="8">
        <f>B10*B4</f>
        <v>0</v>
      </c>
      <c r="E10" s="3"/>
      <c r="F10" s="2"/>
    </row>
    <row r="11" spans="1:6" ht="14.4" x14ac:dyDescent="0.3">
      <c r="A11" s="2"/>
      <c r="B11" s="6"/>
      <c r="C11" s="2"/>
      <c r="D11" s="4"/>
      <c r="E11" s="3"/>
      <c r="F11" s="2"/>
    </row>
    <row r="12" spans="1:6" ht="14.4" x14ac:dyDescent="0.3">
      <c r="A12" s="5" t="s">
        <v>7</v>
      </c>
      <c r="B12" s="6"/>
      <c r="C12" s="2"/>
      <c r="D12" s="4"/>
      <c r="E12" s="3"/>
      <c r="F12" s="2"/>
    </row>
    <row r="13" spans="1:6" ht="14.4" x14ac:dyDescent="0.3">
      <c r="A13" s="7" t="s">
        <v>8</v>
      </c>
      <c r="B13" s="50">
        <f>Transportation!C13</f>
        <v>0</v>
      </c>
      <c r="C13" s="2"/>
      <c r="D13" s="8">
        <f>B13/365</f>
        <v>0</v>
      </c>
      <c r="E13" s="3"/>
      <c r="F13" s="2"/>
    </row>
    <row r="14" spans="1:6" ht="14.4" x14ac:dyDescent="0.3">
      <c r="A14" s="2"/>
      <c r="B14" s="6"/>
      <c r="C14" s="2"/>
      <c r="D14" s="4"/>
      <c r="E14" s="3"/>
      <c r="F14" s="2"/>
    </row>
    <row r="15" spans="1:6" ht="14.4" x14ac:dyDescent="0.3">
      <c r="A15" s="5" t="s">
        <v>9</v>
      </c>
      <c r="B15" s="6"/>
      <c r="C15" s="2"/>
      <c r="D15" s="4"/>
      <c r="E15" s="3"/>
      <c r="F15" s="2"/>
    </row>
    <row r="16" spans="1:6" ht="14.4" x14ac:dyDescent="0.3">
      <c r="A16" s="7" t="s">
        <v>222</v>
      </c>
      <c r="B16" s="126">
        <f>2260.21*1.051</f>
        <v>2375.4807099999998</v>
      </c>
      <c r="C16" s="2"/>
      <c r="D16" s="8">
        <f>B16/365</f>
        <v>6.508166328767123</v>
      </c>
      <c r="E16" s="3"/>
      <c r="F16" s="2"/>
    </row>
    <row r="17" spans="1:6" ht="14.4" x14ac:dyDescent="0.3">
      <c r="A17" s="2"/>
      <c r="B17" s="6"/>
      <c r="C17" s="2"/>
      <c r="D17" s="4"/>
      <c r="E17" s="3"/>
      <c r="F17" s="2"/>
    </row>
    <row r="18" spans="1:6" ht="14.4" x14ac:dyDescent="0.3">
      <c r="A18" s="5" t="s">
        <v>10</v>
      </c>
      <c r="B18" s="6"/>
      <c r="C18" s="2"/>
      <c r="D18" s="4"/>
      <c r="E18" s="3"/>
      <c r="F18" s="2"/>
    </row>
    <row r="19" spans="1:6" ht="14.4" x14ac:dyDescent="0.3">
      <c r="A19" s="7" t="s">
        <v>11</v>
      </c>
      <c r="B19" s="10">
        <v>6.3E-2</v>
      </c>
      <c r="C19" s="2"/>
      <c r="D19" s="8">
        <f>E19-(D4+D10+D13+D16+D7)</f>
        <v>0.43758215444218607</v>
      </c>
      <c r="E19" s="3">
        <f>(D4+D7+D10+D13+D16)/(1-B19)</f>
        <v>6.945748483209309</v>
      </c>
      <c r="F19" s="2"/>
    </row>
    <row r="20" spans="1:6" ht="14.4" x14ac:dyDescent="0.3">
      <c r="A20" s="6"/>
      <c r="B20" s="11"/>
      <c r="C20" s="2"/>
      <c r="D20" s="8"/>
      <c r="E20" s="3"/>
      <c r="F20" s="2"/>
    </row>
    <row r="21" spans="1:6" ht="14.4" x14ac:dyDescent="0.3">
      <c r="A21" s="12" t="s">
        <v>12</v>
      </c>
      <c r="B21" s="13"/>
      <c r="C21" s="14"/>
      <c r="D21" s="14"/>
      <c r="E21" s="3"/>
      <c r="F21" s="2"/>
    </row>
    <row r="22" spans="1:6" ht="14.4" x14ac:dyDescent="0.3">
      <c r="A22" s="15" t="s">
        <v>13</v>
      </c>
      <c r="B22" s="16" t="str">
        <f>'Regional Variance Factor'!B7</f>
        <v>-</v>
      </c>
      <c r="C22" s="17"/>
      <c r="D22" s="122" t="str">
        <f>IF((B22&lt;&gt;"-"),((E19*B22)-E19),"Select County")</f>
        <v>Select County</v>
      </c>
      <c r="E22" s="3"/>
      <c r="F22" s="2"/>
    </row>
    <row r="23" spans="1:6" ht="14.4" x14ac:dyDescent="0.3">
      <c r="A23" s="2"/>
      <c r="B23" s="6"/>
      <c r="C23" s="2"/>
      <c r="D23" s="4"/>
      <c r="E23" s="3"/>
      <c r="F23" s="2"/>
    </row>
    <row r="24" spans="1:6" ht="14.4" x14ac:dyDescent="0.3">
      <c r="A24" s="18" t="s">
        <v>14</v>
      </c>
      <c r="B24" s="50" t="str">
        <f>D24</f>
        <v>Select County</v>
      </c>
      <c r="C24" s="2"/>
      <c r="D24" s="123" t="str">
        <f>IF((B22&lt;&gt;"-"),E19+D22,"Select County")</f>
        <v>Select County</v>
      </c>
      <c r="E24" s="3"/>
      <c r="F24" s="2"/>
    </row>
    <row r="25" spans="1:6" ht="14.4" x14ac:dyDescent="0.3">
      <c r="A25" s="2"/>
      <c r="B25" s="4"/>
      <c r="C25" s="2"/>
      <c r="D25" s="4"/>
      <c r="E25" s="3"/>
      <c r="F25" s="2"/>
    </row>
    <row r="26" spans="1:6" ht="14.4" x14ac:dyDescent="0.3">
      <c r="A26" s="19" t="s">
        <v>15</v>
      </c>
      <c r="B26" s="20">
        <v>1</v>
      </c>
      <c r="C26" s="21"/>
      <c r="D26" s="22"/>
      <c r="E26" s="23"/>
      <c r="F26" s="21"/>
    </row>
    <row r="27" spans="1:6" ht="14.4" x14ac:dyDescent="0.3">
      <c r="A27" s="24" t="s">
        <v>16</v>
      </c>
      <c r="B27" s="124" t="s">
        <v>17</v>
      </c>
      <c r="C27" s="21"/>
      <c r="D27" s="22"/>
      <c r="E27" s="23"/>
      <c r="F27" s="21"/>
    </row>
    <row r="28" spans="1:6" ht="14.4" x14ac:dyDescent="0.3">
      <c r="A28" s="21"/>
      <c r="B28" s="21"/>
      <c r="C28" s="21"/>
      <c r="D28" s="22"/>
      <c r="E28" s="23"/>
      <c r="F28" s="21"/>
    </row>
    <row r="29" spans="1:6" ht="14.4" x14ac:dyDescent="0.3">
      <c r="A29" s="18" t="s">
        <v>208</v>
      </c>
      <c r="B29" s="25" t="str">
        <f>IF((B22&lt;&gt;"-"),B26*B24,"Select County")</f>
        <v>Select County</v>
      </c>
      <c r="C29" s="2"/>
      <c r="D29" s="4"/>
      <c r="E29" s="3"/>
      <c r="F29" s="2"/>
    </row>
    <row r="30" spans="1:6" x14ac:dyDescent="0.3">
      <c r="A30" s="2"/>
      <c r="B30" s="2"/>
      <c r="C30" s="4"/>
      <c r="D30" s="4"/>
      <c r="E30" s="3"/>
      <c r="F30" s="4"/>
    </row>
    <row r="31" spans="1:6" ht="14.4" hidden="1" x14ac:dyDescent="0.3">
      <c r="A31" s="5" t="s">
        <v>18</v>
      </c>
      <c r="B31" s="26">
        <v>0.01</v>
      </c>
      <c r="C31" s="2"/>
      <c r="D31" s="4"/>
      <c r="E31" s="3"/>
      <c r="F31" s="2"/>
    </row>
    <row r="32" spans="1:6" ht="14.4" hidden="1" x14ac:dyDescent="0.3">
      <c r="A32" s="27" t="s">
        <v>19</v>
      </c>
      <c r="B32" s="109" t="str">
        <f>IF((B22&lt;&gt;"-"),B29*B31,"-")</f>
        <v>-</v>
      </c>
      <c r="C32" s="2"/>
      <c r="D32" s="4"/>
      <c r="E32" s="3"/>
      <c r="F32" s="2"/>
    </row>
    <row r="33" spans="1:6" ht="14.4" hidden="1" x14ac:dyDescent="0.3">
      <c r="A33" s="2"/>
      <c r="B33" s="2"/>
      <c r="C33" s="2"/>
      <c r="D33" s="4"/>
      <c r="E33" s="3"/>
      <c r="F33" s="2"/>
    </row>
    <row r="34" spans="1:6" ht="14.4" hidden="1" x14ac:dyDescent="0.3">
      <c r="A34" s="18" t="s">
        <v>20</v>
      </c>
      <c r="B34" s="25" t="str">
        <f>IF((B22&lt;&gt;"-"),B29+B32,"-")</f>
        <v>-</v>
      </c>
      <c r="C34" s="2"/>
      <c r="D34" s="4"/>
      <c r="E34" s="3"/>
      <c r="F34" s="2"/>
    </row>
    <row r="35" spans="1:6" ht="14.4" hidden="1" x14ac:dyDescent="0.3">
      <c r="A35" s="4"/>
      <c r="B35" s="4"/>
      <c r="C35" s="4"/>
      <c r="D35" s="4"/>
      <c r="E35" s="3"/>
      <c r="F35" s="4"/>
    </row>
    <row r="36" spans="1:6" ht="14.4" hidden="1" x14ac:dyDescent="0.3">
      <c r="A36" s="5" t="s">
        <v>21</v>
      </c>
      <c r="B36" s="26">
        <v>0.05</v>
      </c>
      <c r="C36" s="2"/>
      <c r="D36" s="4"/>
      <c r="E36" s="3"/>
      <c r="F36" s="2"/>
    </row>
    <row r="37" spans="1:6" ht="14.4" hidden="1" x14ac:dyDescent="0.3">
      <c r="A37" s="27" t="s">
        <v>19</v>
      </c>
      <c r="B37" s="109" t="str">
        <f>IF((B22&lt;&gt;"-"),B34*B36,"-")</f>
        <v>-</v>
      </c>
      <c r="C37" s="2"/>
      <c r="D37" s="4"/>
      <c r="E37" s="3"/>
      <c r="F37" s="2"/>
    </row>
    <row r="38" spans="1:6" ht="14.4" hidden="1" x14ac:dyDescent="0.3">
      <c r="A38" s="2"/>
      <c r="B38" s="2"/>
      <c r="C38" s="2"/>
      <c r="D38" s="4"/>
      <c r="E38" s="3"/>
      <c r="F38" s="2"/>
    </row>
    <row r="39" spans="1:6" ht="14.4" hidden="1" x14ac:dyDescent="0.3">
      <c r="A39" s="18" t="s">
        <v>22</v>
      </c>
      <c r="B39" s="25" t="str">
        <f>IF((B22&lt;&gt;"-"),B34+B37,"-")</f>
        <v>-</v>
      </c>
      <c r="C39" s="2"/>
      <c r="D39" s="4"/>
      <c r="E39" s="3"/>
      <c r="F39" s="2"/>
    </row>
    <row r="40" spans="1:6" ht="14.4" hidden="1" x14ac:dyDescent="0.3">
      <c r="A40" s="4"/>
      <c r="B40" s="4"/>
      <c r="C40" s="4"/>
      <c r="D40" s="4"/>
      <c r="E40" s="3"/>
      <c r="F40" s="4"/>
    </row>
    <row r="41" spans="1:6" ht="14.4" hidden="1" x14ac:dyDescent="0.3">
      <c r="A41" s="5" t="s">
        <v>23</v>
      </c>
      <c r="B41" s="26">
        <v>0.01</v>
      </c>
      <c r="C41" s="2"/>
      <c r="D41" s="4"/>
      <c r="E41" s="3"/>
      <c r="F41" s="2"/>
    </row>
    <row r="42" spans="1:6" ht="14.4" hidden="1" x14ac:dyDescent="0.3">
      <c r="A42" s="27" t="s">
        <v>19</v>
      </c>
      <c r="B42" s="109" t="str">
        <f>IF((B22&lt;&gt;"-"),B39*B41,"-")</f>
        <v>-</v>
      </c>
      <c r="C42" s="2"/>
      <c r="D42" s="4"/>
      <c r="E42" s="3"/>
      <c r="F42" s="2"/>
    </row>
    <row r="43" spans="1:6" ht="14.4" hidden="1" x14ac:dyDescent="0.3">
      <c r="A43" s="2"/>
      <c r="B43" s="2"/>
      <c r="C43" s="2"/>
      <c r="D43" s="4"/>
      <c r="E43" s="3"/>
      <c r="F43" s="2"/>
    </row>
    <row r="44" spans="1:6" ht="14.4" hidden="1" x14ac:dyDescent="0.3">
      <c r="A44" s="18" t="s">
        <v>24</v>
      </c>
      <c r="B44" s="25" t="str">
        <f>IF((B22&lt;&gt;"-"),B39+B42,"Select County")</f>
        <v>Select County</v>
      </c>
      <c r="C44" s="2"/>
      <c r="D44" s="4"/>
      <c r="E44" s="3"/>
      <c r="F44" s="2"/>
    </row>
  </sheetData>
  <dataValidations count="22">
    <dataValidation allowBlank="1" showInputMessage="1" showErrorMessage="1" prompt="Unit Regional Variance formula is Unit Rate multiplied by the appropriate Regional Variance Factor" sqref="B22" xr:uid="{15B8BA44-1981-4D0A-ACA4-9F418AE0D3EE}"/>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xr:uid="{60AFA3BF-CB2C-4B22-A8E1-DD9F4492032C}"/>
    <dataValidation allowBlank="1" showInputMessage="1" showErrorMessage="1" prompt="4/1/2014 COLA Increase" sqref="B31 B36 B41" xr:uid="{37F59D90-28F8-413C-AD1F-FF08BC80DEC8}"/>
    <dataValidation allowBlank="1" showInputMessage="1" showErrorMessage="1" prompt="Original Total Daily Rate is Daily Rate times Budget Neutrality Rate" sqref="B29" xr:uid="{4BE397C8-9FF6-4196-AAD7-440179EBD435}"/>
    <dataValidation allowBlank="1" showInputMessage="1" showErrorMessage="1" prompt="Daily Budget Neutrality formula is Original Total Daily Rate minus Daily Rate" sqref="B27" xr:uid="{0ECCB8CF-D7A2-4878-92A9-2C47C5AFD140}"/>
    <dataValidation allowBlank="1" showInputMessage="1" showErrorMessage="1" prompt="Remote Staffing Rate Calculation is equal to Total Costs for Remote Shared Staffing" sqref="D7" xr:uid="{CB4BE59D-C446-4F09-BD47-B980D7E0AFD9}"/>
    <dataValidation allowBlank="1" showInputMessage="1" showErrorMessage="1" prompt="Total Costs for Remote Shared Staffing formula is equal to Total Remote Shared Staffing Amount from Direct Staffing sheet" sqref="B7" xr:uid="{31B362CB-62FB-43E9-A7C7-056C686A30F4}"/>
    <dataValidation allowBlank="1" showInputMessage="1" showErrorMessage="1" prompt="Post COLA Total Daily Rate is Original Total Daily Rate plus Cost of Living Adjustment" sqref="B34 B39 B44" xr:uid="{A343BAB2-B5D0-4763-8ABF-A205C650738E}"/>
    <dataValidation allowBlank="1" showInputMessage="1" showErrorMessage="1" prompt="Cost of Living Adjustment formula is Original Total Daily Rate multiplied by COLA Increase" sqref="B42 B32 B37" xr:uid="{B76A77D1-B670-48C5-9468-0E01538C5DAD}"/>
    <dataValidation allowBlank="1" showInputMessage="1" showErrorMessage="1" prompt="Budget Neutrality Rate" sqref="B26 B21" xr:uid="{8AA083E0-5C6A-44D1-BB9D-5342AF99ACC7}"/>
    <dataValidation allowBlank="1" showInputMessage="1" showErrorMessage="1" prompt="Daily Rate formula is Annual Rate divided by 365" sqref="B24" xr:uid="{68AB0DD0-8F54-4D9F-A59D-A27BACCA7E5E}"/>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xr:uid="{62D78F7B-D047-45FA-AA4E-947CB0F5BC6B}"/>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xr:uid="{12689CB2-FEDA-4A31-91E1-79B2C1B06768}"/>
    <dataValidation allowBlank="1" showInputMessage="1" showErrorMessage="1" prompt="Program Related Expenses Percentage formula is equal to Total Program Related Expenses and G&amp;A Support from Program Related Expenses sheet" sqref="B19:B20" xr:uid="{24B26744-0193-41A8-8CF6-362B0D83C227}"/>
    <dataValidation allowBlank="1" showInputMessage="1" showErrorMessage="1" prompt="Client Programming &amp; Supports Rate Calculation formula is equal to Program Support Annual Standard" sqref="D16" xr:uid="{E4699512-8916-45A2-A59D-6B84645AF029}"/>
    <dataValidation allowBlank="1" showInputMessage="1" showErrorMessage="1" prompt="Program Support Annual Standard formula is equal to Client Programming and Supports Annual Standard from Client Programming &amp; Supports sheet" sqref="B16" xr:uid="{AE8CF5AE-8368-4BEA-84E3-0E53E007FFA6}"/>
    <dataValidation allowBlank="1" showInputMessage="1" showErrorMessage="1" prompt="Transportation Rate Calculation formula is equal to Transportation Standard" sqref="D13" xr:uid="{8B1D487C-56E3-4045-96ED-F0BDDF2DD00E}"/>
    <dataValidation allowBlank="1" showInputMessage="1" showErrorMessage="1" prompt="Transportation Standard formula is equal to Total Transportation from Transportation sheet" sqref="B13" xr:uid="{F0759472-B710-4A4F-9637-BA849A952018}"/>
    <dataValidation allowBlank="1" showInputMessage="1" showErrorMessage="1" prompt="Employee Related Expenses Rate Calculation formula is Total Benefit Percentage times Total Costs for Individual and Shared Staffing" sqref="D10" xr:uid="{869866F1-4587-49EA-B033-85BAD5E45326}"/>
    <dataValidation allowBlank="1" showInputMessage="1" showErrorMessage="1" prompt="Total Benefit Percentage formula is equal to Total Benefit Percentage from Employee Related Expenses sheet" sqref="B10" xr:uid="{80B97C00-5F24-404E-994B-9EC63DC2208F}"/>
    <dataValidation allowBlank="1" showInputMessage="1" showErrorMessage="1" prompt="Direct Staffing Rate Calculation formula is equal to Total Costs for Individual and Shared Staffing" sqref="D4" xr:uid="{5B26CB77-4CBC-4150-8FEA-994643E70B76}"/>
    <dataValidation allowBlank="1" showInputMessage="1" showErrorMessage="1" prompt="Total Costs for Individual and Shared Staffing formula is equal to Total Staffing from Direct Staffing sheet" sqref="B4" xr:uid="{3F2820E2-6C2F-4480-84D3-71579D70704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Direct Staffing</vt:lpstr>
      <vt:lpstr>Transportation</vt:lpstr>
      <vt:lpstr>Regional Variance Factor</vt:lpstr>
      <vt:lpstr>Res Family Basic Rate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Bence</dc:creator>
  <cp:lastModifiedBy>Kenneth Bence</cp:lastModifiedBy>
  <dcterms:created xsi:type="dcterms:W3CDTF">2021-07-14T15:05:15Z</dcterms:created>
  <dcterms:modified xsi:type="dcterms:W3CDTF">2021-10-04T17:19:37Z</dcterms:modified>
</cp:coreProperties>
</file>