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rrm541-my.sharepoint.com/personal/kbence_arrm_org/Documents/Documents/_H Drive Backup/2022 Rate Increase Modeling/"/>
    </mc:Choice>
  </mc:AlternateContent>
  <xr:revisionPtr revIDLastSave="188" documentId="8_{00E49056-DBA1-4353-BA76-4C79C16696B5}" xr6:coauthVersionLast="47" xr6:coauthVersionMax="47" xr10:uidLastSave="{D327ABE0-FF69-4D98-A3BB-4328C82A5568}"/>
  <bookViews>
    <workbookView xWindow="537" yWindow="1113" windowWidth="24022" windowHeight="12187" activeTab="1" xr2:uid="{8519039E-DF3B-49B9-9996-7C485E18A37D}"/>
  </bookViews>
  <sheets>
    <sheet name="Disclaimer" sheetId="8" r:id="rId1"/>
    <sheet name="Direct Staffing" sheetId="1" r:id="rId2"/>
    <sheet name="Regional Variance Factor" sheetId="2" r:id="rId3"/>
    <sheet name="Behavior Program Rate Framework" sheetId="3" r:id="rId4"/>
  </sheets>
  <calcPr calcId="191029" iterate="1" iterateCount="5" iterateDelta="1.2500000000000001E-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 l="1"/>
  <c r="D5" i="3" s="1"/>
  <c r="B4" i="3"/>
  <c r="D19" i="1"/>
  <c r="D20" i="1"/>
  <c r="F17" i="1" s="1"/>
  <c r="B14" i="1"/>
  <c r="B13" i="1"/>
  <c r="E6" i="1"/>
  <c r="D9" i="1" s="1"/>
  <c r="D14" i="1" s="1"/>
  <c r="D9" i="3" l="1"/>
  <c r="D13" i="3" s="1"/>
  <c r="E31" i="1"/>
  <c r="D35" i="1" s="1"/>
  <c r="D17" i="3" l="1"/>
  <c r="E21" i="3" s="1"/>
  <c r="D21" i="3" l="1"/>
  <c r="D4" i="3" l="1"/>
  <c r="B7" i="2"/>
  <c r="B24" i="3" s="1"/>
  <c r="B5" i="2"/>
  <c r="F16" i="1"/>
  <c r="E5" i="1"/>
  <c r="D8" i="1" s="1"/>
  <c r="B31" i="3" l="1"/>
  <c r="B30" i="3"/>
  <c r="D28" i="3"/>
  <c r="D27" i="3"/>
  <c r="B27" i="3"/>
  <c r="B38" i="3" s="1"/>
  <c r="D25" i="3"/>
  <c r="D24" i="3"/>
  <c r="D8" i="3"/>
  <c r="D12" i="3" s="1"/>
  <c r="D13" i="1"/>
  <c r="B40" i="3" l="1"/>
  <c r="B28" i="3"/>
  <c r="D16" i="3"/>
  <c r="E20" i="3" s="1"/>
  <c r="E30" i="1"/>
  <c r="D34" i="1" s="1"/>
  <c r="B39" i="3" l="1"/>
  <c r="C39" i="3" s="1"/>
  <c r="B41" i="3"/>
  <c r="D20" i="3"/>
</calcChain>
</file>

<file path=xl/sharedStrings.xml><?xml version="1.0" encoding="utf-8"?>
<sst xmlns="http://schemas.openxmlformats.org/spreadsheetml/2006/main" count="289" uniqueCount="197">
  <si>
    <t>Direct Care Staffing:</t>
  </si>
  <si>
    <t>Step 1. Determine wage for direct care worker</t>
  </si>
  <si>
    <t>Employment Service Type</t>
  </si>
  <si>
    <t>Staff Choice</t>
  </si>
  <si>
    <t>Hourly Wage</t>
  </si>
  <si>
    <t>Professional</t>
  </si>
  <si>
    <t>Analyst</t>
  </si>
  <si>
    <t>Competitive Workforce Factor (CWF)</t>
  </si>
  <si>
    <t>Specialist</t>
  </si>
  <si>
    <t xml:space="preserve">Step 2. Add wage for individual direct staff </t>
  </si>
  <si>
    <t>Staff Type</t>
  </si>
  <si>
    <t>CWF Wage</t>
  </si>
  <si>
    <t>Step 3. Add % to cover Supervision</t>
  </si>
  <si>
    <t>Direct Supervision</t>
  </si>
  <si>
    <t>Wage</t>
  </si>
  <si>
    <t>Supervision Percent</t>
  </si>
  <si>
    <t>Supervision Amount</t>
  </si>
  <si>
    <t>Step 4. Add staffing customization option to meet high level needs provided to an individual</t>
  </si>
  <si>
    <t>Staffing Customization Options</t>
  </si>
  <si>
    <t>Add-on $</t>
  </si>
  <si>
    <t>Add-on Choice</t>
  </si>
  <si>
    <t>No Customization</t>
  </si>
  <si>
    <t>Deaf or hard of hearing</t>
  </si>
  <si>
    <t>Step 5.  Add % to cover vacation, sick and training for individual direct staff hours</t>
  </si>
  <si>
    <t>Percentage of direct care to cover staffing benefits</t>
  </si>
  <si>
    <t>Dollar Amount</t>
  </si>
  <si>
    <t>Step 6. Calculate hourly individual staffing</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</si>
  <si>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</si>
  <si>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</si>
  <si>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</si>
  <si>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</si>
  <si>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</si>
  <si>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</si>
  <si>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</si>
  <si>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</si>
  <si>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</si>
  <si>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</si>
  <si>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</si>
  <si>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</si>
  <si>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</si>
  <si>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</si>
  <si>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</si>
  <si>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</si>
  <si>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</si>
  <si>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</si>
  <si>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</si>
  <si>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</si>
  <si>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</si>
  <si>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</si>
  <si>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</si>
  <si>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</si>
  <si>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</si>
  <si>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</si>
  <si>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</si>
  <si>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</si>
  <si>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</si>
  <si>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</si>
  <si>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</si>
  <si>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</si>
  <si>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</si>
  <si>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</si>
  <si>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</si>
  <si>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</si>
  <si>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</si>
  <si>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</si>
  <si>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</si>
  <si>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</si>
  <si>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</si>
  <si>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</si>
  <si>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</si>
  <si>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</si>
  <si>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</si>
  <si>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</si>
  <si>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</si>
  <si>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</si>
  <si>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</si>
  <si>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</si>
  <si>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</si>
  <si>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</si>
  <si>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</si>
  <si>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</si>
  <si>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</si>
  <si>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</si>
  <si>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</si>
  <si>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</si>
  <si>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</si>
  <si>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</si>
  <si>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</si>
  <si>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</si>
  <si>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</si>
  <si>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</si>
  <si>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</si>
  <si>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</si>
  <si>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</si>
  <si>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</si>
  <si>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</si>
  <si>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</si>
  <si>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</si>
  <si>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</si>
  <si>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</si>
  <si>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</si>
  <si>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</si>
  <si>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</si>
  <si>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</si>
  <si>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</si>
  <si>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</si>
  <si>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</si>
  <si>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</si>
  <si>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</si>
  <si>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</si>
  <si>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</si>
  <si>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</si>
  <si>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</si>
  <si>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</si>
  <si>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</si>
  <si>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</si>
  <si>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</si>
  <si>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</si>
  <si>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</si>
  <si>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</si>
  <si>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</si>
  <si>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</si>
  <si>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</si>
  <si>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</si>
  <si>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</si>
  <si>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</si>
  <si>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</si>
  <si>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</si>
  <si>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</si>
  <si>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</si>
  <si>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</si>
  <si>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</si>
  <si>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</si>
  <si>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</si>
  <si>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</si>
  <si>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</si>
  <si>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</si>
  <si>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</si>
  <si>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</si>
  <si>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</si>
  <si>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</si>
  <si>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</si>
  <si>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</si>
  <si>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</si>
  <si>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</si>
  <si>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</si>
  <si>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</si>
  <si>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Staffing</t>
  </si>
  <si>
    <t>Rate Calculation:</t>
  </si>
  <si>
    <t>Program Support</t>
  </si>
  <si>
    <t>Employee Related Expenses</t>
  </si>
  <si>
    <t>Client Programming and Supports</t>
  </si>
  <si>
    <t>Program Related Expenses</t>
  </si>
  <si>
    <t>Regional Variance</t>
  </si>
  <si>
    <t>Budget Neutrality Factor</t>
  </si>
  <si>
    <t>Hourly Budget Neutrality</t>
  </si>
  <si>
    <t>15 Minute Budget Neutrality</t>
  </si>
  <si>
    <t>Final Unit Rate</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</si>
  <si>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</si>
  <si>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</si>
  <si>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September 22,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</si>
  <si>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</si>
  <si>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</si>
  <si>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</si>
  <si>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</si>
  <si>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Positive Supports', made available by the Minnesota Department of Human Services, as an example. </t>
    </r>
  </si>
  <si>
    <t>2022 (est)</t>
  </si>
  <si>
    <t>Base hourly wage - 2021</t>
  </si>
  <si>
    <t>Base hourly wage - 2022 (est.)</t>
  </si>
  <si>
    <t>Total wage per hour of service - 2021</t>
  </si>
  <si>
    <t>Total wage per hour of service - 2022 (est.)</t>
  </si>
  <si>
    <t>Hour of Service - 2022 (est.)</t>
  </si>
  <si>
    <t>Hour of Service - 2021</t>
  </si>
  <si>
    <t>Percentage for Direct Care Staffing - 2021</t>
  </si>
  <si>
    <t>Percentage for Direct Care Staffing - 2022 (est.)</t>
  </si>
  <si>
    <t>Total Individual Staffing Amount - 2021</t>
  </si>
  <si>
    <t>Total Individual Staffing Amount - 2022 (est.)</t>
  </si>
  <si>
    <t>Total costs for staffing per hour - 2021</t>
  </si>
  <si>
    <t>Total costs for staffing per hour - 2022 (est)</t>
  </si>
  <si>
    <t>Program support hourly standard - 2021</t>
  </si>
  <si>
    <t>Program support hourly standard - 2022 (est.)</t>
  </si>
  <si>
    <t>Total Benefit Percentage - 2021</t>
  </si>
  <si>
    <t>Total Benefit Percentage - 2022 (est.)</t>
  </si>
  <si>
    <t>Client Programming and Supports Standard - 2021</t>
  </si>
  <si>
    <t>Client Programming and Supports Standard - 2022 (est.)</t>
  </si>
  <si>
    <t>Total Program Related Expenses - 2021</t>
  </si>
  <si>
    <t>Total Program Related Expenses - 2022 (est.)</t>
  </si>
  <si>
    <t>Regional Variance Factor - 2021</t>
  </si>
  <si>
    <t>Regional Variance Factor - 2022 (est.)</t>
  </si>
  <si>
    <t>Hourly Rate - 2021</t>
  </si>
  <si>
    <t>Hourly Rate - 2022 (est.)</t>
  </si>
  <si>
    <t>15 Minute Unit Rate - 2021</t>
  </si>
  <si>
    <t>15 Minute Unit Rate - 2022 (est.)</t>
  </si>
  <si>
    <t>Original Total Hourly Rate - 2021</t>
  </si>
  <si>
    <t>Original Total Hourly Rate - 2022 (est.)</t>
  </si>
  <si>
    <t>Original Total 15 Minute Rate - 2021</t>
  </si>
  <si>
    <t>Original Total 15 Minute Rate - 2022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</si>
</sst>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0.0%"/>
  </numFmts>
  <fonts count="16" x14ac:knownFonts="1">
    <font>
      <sz val="11"/>
      <color theme="1"/>
      <name val="Calibri"/>
      <family val="2"/>
      <scheme val="minor"/>
    </font>
    <font>
      <sz val="11"/>
      <color theme="1"/>
      <name val="Calibri"/>
      <family val="2"/>
      <scheme val="minor"/>
    </font>
    <font>
      <sz val="11"/>
      <color theme="0"/>
      <name val="Calibri"/>
      <family val="2"/>
      <scheme val="minor"/>
    </font>
    <font>
      <b/>
      <i/>
      <sz val="12"/>
      <name val="Arial"/>
      <family val="2"/>
    </font>
    <font>
      <sz val="10"/>
      <color indexed="9"/>
      <name val="Arial"/>
      <family val="2"/>
    </font>
    <font>
      <sz val="10"/>
      <color theme="1"/>
      <name val="Arial"/>
      <family val="2"/>
    </font>
    <font>
      <b/>
      <sz val="10"/>
      <name val="Arial"/>
      <family val="2"/>
    </font>
    <font>
      <sz val="10"/>
      <name val="Arial"/>
      <family val="2"/>
    </font>
    <font>
      <b/>
      <sz val="11"/>
      <color rgb="FF000000"/>
      <name val="Calibri"/>
      <family val="2"/>
      <scheme val="minor"/>
    </font>
    <font>
      <sz val="11"/>
      <color rgb="FF000000"/>
      <name val="Calibri"/>
      <family val="2"/>
      <scheme val="minor"/>
    </font>
    <font>
      <sz val="10"/>
      <color theme="0"/>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
      <b/>
      <i/>
      <sz val="1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
      <patternFill patternType="solid">
        <fgColor theme="4" tint="0.59996337778862885"/>
        <bgColor indexed="64"/>
      </patternFill>
    </fill>
    <fill>
      <patternFill patternType="solid">
        <fgColor theme="4" tint="0.399945066682943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21">
    <xf numFmtId="0" fontId="0" fillId="0" borderId="0" xfId="0"/>
    <xf numFmtId="0" fontId="4" fillId="2" borderId="0" xfId="0" applyFont="1" applyFill="1"/>
    <xf numFmtId="0" fontId="5" fillId="2" borderId="0" xfId="0" applyFont="1" applyFill="1"/>
    <xf numFmtId="0" fontId="0" fillId="2" borderId="0" xfId="0" applyFill="1"/>
    <xf numFmtId="0" fontId="3" fillId="2" borderId="0" xfId="0" applyFont="1" applyFill="1" applyAlignment="1">
      <alignment horizontal="left"/>
    </xf>
    <xf numFmtId="0" fontId="6" fillId="2" borderId="0" xfId="0" applyFont="1" applyFill="1"/>
    <xf numFmtId="44" fontId="7" fillId="2" borderId="0" xfId="2" applyFont="1" applyFill="1"/>
    <xf numFmtId="44" fontId="7" fillId="3" borderId="1" xfId="2" applyFont="1" applyFill="1" applyBorder="1"/>
    <xf numFmtId="44" fontId="7" fillId="5" borderId="2" xfId="2" applyFont="1" applyFill="1" applyBorder="1" applyAlignment="1" applyProtection="1">
      <alignment vertical="top"/>
      <protection locked="0"/>
    </xf>
    <xf numFmtId="44" fontId="7" fillId="0" borderId="1" xfId="2" applyFont="1" applyFill="1" applyBorder="1" applyAlignment="1">
      <alignment horizontal="right" vertical="top"/>
    </xf>
    <xf numFmtId="44" fontId="7" fillId="4" borderId="0" xfId="2" applyFont="1" applyFill="1" applyBorder="1"/>
    <xf numFmtId="44" fontId="7" fillId="4" borderId="1" xfId="2" applyFont="1" applyFill="1" applyBorder="1" applyAlignment="1">
      <alignment horizontal="right" vertical="top"/>
    </xf>
    <xf numFmtId="44" fontId="7" fillId="4" borderId="0" xfId="2" applyFont="1" applyFill="1" applyBorder="1" applyAlignment="1" applyProtection="1">
      <alignment vertical="top"/>
      <protection locked="0"/>
    </xf>
    <xf numFmtId="44" fontId="7" fillId="4" borderId="0" xfId="2" applyFont="1" applyFill="1" applyBorder="1" applyAlignment="1">
      <alignment horizontal="right" vertical="top"/>
    </xf>
    <xf numFmtId="44" fontId="7" fillId="4" borderId="0" xfId="2" applyFont="1" applyFill="1" applyBorder="1" applyAlignment="1" applyProtection="1">
      <alignment vertical="top"/>
    </xf>
    <xf numFmtId="0" fontId="6" fillId="2" borderId="0" xfId="0" applyFont="1" applyFill="1" applyAlignment="1">
      <alignment horizontal="left"/>
    </xf>
    <xf numFmtId="44" fontId="7" fillId="2" borderId="0" xfId="2" applyFont="1" applyFill="1" applyBorder="1" applyAlignment="1">
      <alignment horizontal="right" vertical="top"/>
    </xf>
    <xf numFmtId="164" fontId="7" fillId="2" borderId="0" xfId="1" applyNumberFormat="1" applyFont="1" applyFill="1" applyBorder="1" applyAlignment="1">
      <alignment horizontal="right" vertical="top"/>
    </xf>
    <xf numFmtId="44" fontId="7" fillId="3" borderId="1" xfId="2" applyFont="1" applyFill="1" applyBorder="1" applyAlignment="1">
      <alignment horizontal="center" wrapText="1"/>
    </xf>
    <xf numFmtId="164" fontId="7" fillId="3" borderId="1" xfId="1" applyNumberFormat="1" applyFont="1" applyFill="1" applyBorder="1" applyAlignment="1">
      <alignment horizontal="center" wrapText="1"/>
    </xf>
    <xf numFmtId="0" fontId="7" fillId="2" borderId="1" xfId="0" applyFont="1" applyFill="1" applyBorder="1"/>
    <xf numFmtId="44" fontId="7" fillId="2" borderId="1" xfId="2" applyFont="1" applyFill="1" applyBorder="1"/>
    <xf numFmtId="44" fontId="7" fillId="2" borderId="1" xfId="2" applyFont="1" applyFill="1" applyBorder="1" applyAlignment="1">
      <alignment horizontal="right"/>
    </xf>
    <xf numFmtId="44" fontId="7" fillId="5" borderId="5" xfId="2" applyFont="1" applyFill="1" applyBorder="1" applyAlignment="1" applyProtection="1">
      <alignment vertical="top"/>
    </xf>
    <xf numFmtId="0" fontId="7" fillId="4" borderId="1" xfId="0" applyFont="1" applyFill="1" applyBorder="1"/>
    <xf numFmtId="44" fontId="7" fillId="4" borderId="1" xfId="2" applyFont="1" applyFill="1" applyBorder="1" applyAlignment="1">
      <alignment horizontal="right"/>
    </xf>
    <xf numFmtId="44" fontId="7" fillId="5" borderId="6" xfId="2" applyFont="1" applyFill="1" applyBorder="1" applyAlignment="1" applyProtection="1">
      <alignment vertical="top"/>
    </xf>
    <xf numFmtId="44" fontId="0" fillId="2" borderId="1" xfId="0" applyNumberFormat="1" applyFill="1" applyBorder="1"/>
    <xf numFmtId="0" fontId="7" fillId="2" borderId="0" xfId="0" applyFont="1" applyFill="1"/>
    <xf numFmtId="0" fontId="7" fillId="3" borderId="3" xfId="0" applyFont="1" applyFill="1" applyBorder="1"/>
    <xf numFmtId="0" fontId="8" fillId="6" borderId="8" xfId="0" applyFont="1" applyFill="1" applyBorder="1" applyAlignment="1">
      <alignment vertical="center"/>
    </xf>
    <xf numFmtId="0" fontId="8" fillId="6" borderId="8" xfId="0" applyFont="1" applyFill="1" applyBorder="1" applyAlignment="1">
      <alignment horizontal="left" vertical="center"/>
    </xf>
    <xf numFmtId="0" fontId="9" fillId="4" borderId="8" xfId="0" applyFont="1" applyFill="1" applyBorder="1" applyAlignment="1">
      <alignment vertical="center"/>
    </xf>
    <xf numFmtId="0" fontId="9" fillId="4" borderId="8" xfId="0" quotePrefix="1" applyFont="1" applyFill="1" applyBorder="1" applyAlignment="1">
      <alignment horizontal="left" vertical="center"/>
    </xf>
    <xf numFmtId="0" fontId="9" fillId="0" borderId="8" xfId="0" applyFont="1" applyBorder="1" applyAlignment="1">
      <alignment vertical="center"/>
    </xf>
    <xf numFmtId="165" fontId="0" fillId="0" borderId="8" xfId="0" applyNumberFormat="1" applyBorder="1"/>
    <xf numFmtId="0" fontId="0" fillId="0" borderId="8" xfId="0" applyBorder="1" applyAlignment="1">
      <alignment vertical="top"/>
    </xf>
    <xf numFmtId="0" fontId="9" fillId="0" borderId="9" xfId="0" applyFont="1" applyBorder="1" applyAlignment="1">
      <alignment vertical="center"/>
    </xf>
    <xf numFmtId="0" fontId="0" fillId="0" borderId="9" xfId="0" applyBorder="1" applyAlignment="1">
      <alignment vertical="top"/>
    </xf>
    <xf numFmtId="165" fontId="0" fillId="0" borderId="9" xfId="0" applyNumberFormat="1" applyBorder="1"/>
    <xf numFmtId="0" fontId="9" fillId="4" borderId="1" xfId="0" applyFont="1" applyFill="1" applyBorder="1" applyAlignment="1">
      <alignment vertical="center"/>
    </xf>
    <xf numFmtId="0" fontId="0" fillId="4" borderId="1" xfId="0" applyFill="1" applyBorder="1" applyAlignment="1">
      <alignment vertical="top"/>
    </xf>
    <xf numFmtId="165" fontId="0" fillId="4" borderId="1" xfId="0" applyNumberFormat="1" applyFill="1" applyBorder="1"/>
    <xf numFmtId="0" fontId="0" fillId="4" borderId="1" xfId="0" applyFill="1" applyBorder="1"/>
    <xf numFmtId="0" fontId="3" fillId="2" borderId="0" xfId="0" applyFont="1" applyFill="1"/>
    <xf numFmtId="0" fontId="7" fillId="2" borderId="3" xfId="0" applyFont="1" applyFill="1" applyBorder="1"/>
    <xf numFmtId="44" fontId="0" fillId="2" borderId="0" xfId="0" applyNumberFormat="1" applyFill="1"/>
    <xf numFmtId="0" fontId="0" fillId="2" borderId="1" xfId="0" applyFill="1" applyBorder="1"/>
    <xf numFmtId="44" fontId="0" fillId="2" borderId="0" xfId="2" applyFont="1" applyFill="1"/>
    <xf numFmtId="10" fontId="7" fillId="2" borderId="0" xfId="3" applyNumberFormat="1" applyFont="1" applyFill="1" applyBorder="1" applyAlignment="1">
      <alignment vertical="top"/>
    </xf>
    <xf numFmtId="0" fontId="6" fillId="7" borderId="0" xfId="0" applyFont="1" applyFill="1"/>
    <xf numFmtId="166" fontId="7" fillId="0" borderId="0" xfId="3" applyNumberFormat="1" applyFont="1" applyFill="1" applyProtection="1"/>
    <xf numFmtId="44" fontId="5" fillId="7" borderId="0" xfId="0" applyNumberFormat="1" applyFont="1" applyFill="1"/>
    <xf numFmtId="0" fontId="7" fillId="7" borderId="1" xfId="0" applyFont="1" applyFill="1" applyBorder="1"/>
    <xf numFmtId="0" fontId="5" fillId="7" borderId="0" xfId="0" applyFont="1" applyFill="1"/>
    <xf numFmtId="44" fontId="5" fillId="8" borderId="0" xfId="2" applyFont="1" applyFill="1"/>
    <xf numFmtId="0" fontId="6" fillId="2" borderId="1" xfId="0" applyFont="1" applyFill="1" applyBorder="1"/>
    <xf numFmtId="44" fontId="7" fillId="2" borderId="1" xfId="0" applyNumberFormat="1" applyFont="1" applyFill="1" applyBorder="1"/>
    <xf numFmtId="0" fontId="6" fillId="2" borderId="0" xfId="0" applyFont="1" applyFill="1" applyProtection="1">
      <protection hidden="1"/>
    </xf>
    <xf numFmtId="166" fontId="6" fillId="0" borderId="0" xfId="3" applyNumberFormat="1" applyFont="1" applyFill="1" applyProtection="1">
      <protection hidden="1"/>
    </xf>
    <xf numFmtId="0" fontId="0" fillId="2" borderId="0" xfId="0" applyFill="1" applyProtection="1">
      <protection hidden="1"/>
    </xf>
    <xf numFmtId="0" fontId="7" fillId="2" borderId="1" xfId="0" applyFont="1" applyFill="1" applyBorder="1" applyProtection="1">
      <protection hidden="1"/>
    </xf>
    <xf numFmtId="44" fontId="0" fillId="0" borderId="1" xfId="2" applyFont="1" applyFill="1" applyBorder="1" applyProtection="1">
      <protection hidden="1"/>
    </xf>
    <xf numFmtId="44" fontId="0" fillId="2" borderId="0" xfId="0" applyNumberFormat="1" applyFill="1" applyProtection="1">
      <protection hidden="1"/>
    </xf>
    <xf numFmtId="0" fontId="10" fillId="2" borderId="0" xfId="0" applyFont="1" applyFill="1"/>
    <xf numFmtId="0" fontId="10" fillId="2" borderId="0" xfId="0" applyFont="1" applyFill="1" applyProtection="1">
      <protection hidden="1"/>
    </xf>
    <xf numFmtId="0" fontId="12" fillId="0" borderId="0" xfId="0" applyFont="1"/>
    <xf numFmtId="0" fontId="0" fillId="0" borderId="0" xfId="0" applyAlignment="1">
      <alignment wrapText="1"/>
    </xf>
    <xf numFmtId="0" fontId="11" fillId="0" borderId="0" xfId="4" applyAlignment="1">
      <alignment wrapText="1"/>
    </xf>
    <xf numFmtId="44" fontId="7" fillId="9" borderId="1" xfId="2" applyFont="1" applyFill="1" applyBorder="1" applyAlignment="1">
      <alignment horizontal="right" vertical="top"/>
    </xf>
    <xf numFmtId="44" fontId="7" fillId="10" borderId="1" xfId="2" applyFont="1" applyFill="1" applyBorder="1" applyAlignment="1">
      <alignment horizontal="right" vertical="top"/>
    </xf>
    <xf numFmtId="0" fontId="15" fillId="2" borderId="0" xfId="0" applyFont="1" applyFill="1" applyAlignment="1">
      <alignment horizontal="left"/>
    </xf>
    <xf numFmtId="0" fontId="5" fillId="3" borderId="1" xfId="0" applyFont="1" applyFill="1" applyBorder="1"/>
    <xf numFmtId="44" fontId="5" fillId="2" borderId="1" xfId="2" applyFont="1" applyFill="1" applyBorder="1"/>
    <xf numFmtId="0" fontId="5" fillId="3" borderId="3" xfId="0" applyFont="1" applyFill="1" applyBorder="1"/>
    <xf numFmtId="0" fontId="5" fillId="3" borderId="4" xfId="0" applyFont="1" applyFill="1" applyBorder="1"/>
    <xf numFmtId="44" fontId="5" fillId="2" borderId="3" xfId="2" applyFont="1" applyFill="1" applyBorder="1" applyAlignment="1"/>
    <xf numFmtId="0" fontId="5" fillId="2" borderId="0" xfId="0" applyFont="1" applyFill="1" applyAlignment="1">
      <alignment horizontal="left"/>
    </xf>
    <xf numFmtId="0" fontId="5" fillId="0" borderId="0" xfId="0" applyFont="1"/>
    <xf numFmtId="44" fontId="5" fillId="2" borderId="1" xfId="0" applyNumberFormat="1" applyFont="1" applyFill="1" applyBorder="1"/>
    <xf numFmtId="166" fontId="7" fillId="2" borderId="0" xfId="3" applyNumberFormat="1" applyFont="1" applyFill="1"/>
    <xf numFmtId="44" fontId="2" fillId="2" borderId="0" xfId="2" applyFont="1" applyFill="1"/>
    <xf numFmtId="166" fontId="0" fillId="2" borderId="0" xfId="3" applyNumberFormat="1" applyFont="1" applyFill="1"/>
    <xf numFmtId="0" fontId="5" fillId="3" borderId="3" xfId="0" applyFont="1" applyFill="1" applyBorder="1" applyAlignment="1">
      <alignment horizontal="left"/>
    </xf>
    <xf numFmtId="0" fontId="5" fillId="3" borderId="7" xfId="0" applyFont="1" applyFill="1" applyBorder="1" applyAlignment="1">
      <alignment horizontal="left"/>
    </xf>
    <xf numFmtId="0" fontId="7" fillId="4" borderId="1" xfId="0" applyFont="1" applyFill="1" applyBorder="1" applyAlignment="1">
      <alignment horizontal="left"/>
    </xf>
    <xf numFmtId="0" fontId="5" fillId="2" borderId="1" xfId="0" applyFont="1" applyFill="1" applyBorder="1" applyAlignment="1">
      <alignment horizontal="left"/>
    </xf>
    <xf numFmtId="44" fontId="7" fillId="5" borderId="2" xfId="2" applyFont="1" applyFill="1" applyBorder="1" applyAlignment="1" applyProtection="1">
      <alignment vertical="top"/>
      <protection locked="0"/>
    </xf>
    <xf numFmtId="44" fontId="7" fillId="5" borderId="6" xfId="2" applyFont="1" applyFill="1" applyBorder="1" applyAlignment="1" applyProtection="1">
      <alignment vertical="top"/>
      <protection locked="0"/>
    </xf>
    <xf numFmtId="44" fontId="7" fillId="9" borderId="3" xfId="2" applyFont="1" applyFill="1" applyBorder="1" applyAlignment="1">
      <alignment horizontal="right" vertical="top"/>
    </xf>
    <xf numFmtId="44" fontId="7" fillId="9" borderId="7" xfId="2" applyFont="1" applyFill="1" applyBorder="1" applyAlignment="1">
      <alignment horizontal="right" vertical="top"/>
    </xf>
    <xf numFmtId="44" fontId="7" fillId="4" borderId="1" xfId="0" applyNumberFormat="1" applyFont="1" applyFill="1" applyBorder="1" applyAlignment="1">
      <alignment horizontal="left"/>
    </xf>
    <xf numFmtId="9" fontId="7" fillId="2" borderId="3" xfId="3" applyFont="1" applyFill="1" applyBorder="1" applyAlignment="1">
      <alignment horizontal="left"/>
    </xf>
    <xf numFmtId="9" fontId="7" fillId="2" borderId="4" xfId="3" applyFont="1" applyFill="1" applyBorder="1" applyAlignment="1">
      <alignment horizontal="left"/>
    </xf>
    <xf numFmtId="9" fontId="5" fillId="2" borderId="2" xfId="3" applyFont="1" applyFill="1" applyBorder="1" applyAlignment="1">
      <alignment vertical="top"/>
    </xf>
    <xf numFmtId="9" fontId="5" fillId="2" borderId="6" xfId="3" applyFont="1" applyFill="1" applyBorder="1" applyAlignment="1">
      <alignment vertical="top"/>
    </xf>
    <xf numFmtId="10" fontId="5" fillId="2" borderId="2" xfId="3" applyNumberFormat="1" applyFont="1" applyFill="1" applyBorder="1" applyAlignment="1">
      <alignment vertical="top"/>
    </xf>
    <xf numFmtId="10" fontId="5" fillId="2" borderId="6" xfId="3" applyNumberFormat="1" applyFont="1" applyFill="1" applyBorder="1" applyAlignment="1">
      <alignment vertical="top"/>
    </xf>
    <xf numFmtId="0" fontId="5" fillId="3" borderId="1" xfId="0" applyFont="1" applyFill="1" applyBorder="1" applyAlignment="1">
      <alignment horizontal="left"/>
    </xf>
    <xf numFmtId="0" fontId="7" fillId="4" borderId="0" xfId="0" applyFont="1" applyFill="1" applyAlignment="1">
      <alignment horizontal="left"/>
    </xf>
    <xf numFmtId="0" fontId="3" fillId="2" borderId="0" xfId="0" applyFont="1" applyFill="1" applyAlignment="1">
      <alignment horizontal="left"/>
    </xf>
    <xf numFmtId="0" fontId="7" fillId="3" borderId="1" xfId="0" applyFont="1" applyFill="1" applyBorder="1" applyAlignment="1">
      <alignment horizontal="left"/>
    </xf>
    <xf numFmtId="0" fontId="5" fillId="2" borderId="3" xfId="0" applyFont="1" applyFill="1" applyBorder="1" applyAlignment="1">
      <alignment horizontal="left"/>
    </xf>
    <xf numFmtId="10" fontId="7" fillId="4" borderId="1" xfId="3" applyNumberFormat="1" applyFont="1" applyFill="1" applyBorder="1" applyAlignment="1">
      <alignment vertical="top"/>
    </xf>
    <xf numFmtId="44" fontId="7" fillId="4" borderId="1" xfId="2" applyFont="1" applyFill="1" applyBorder="1" applyAlignment="1">
      <alignment horizontal="left" vertical="top"/>
    </xf>
    <xf numFmtId="0" fontId="7" fillId="5" borderId="3" xfId="0" applyFont="1" applyFill="1" applyBorder="1" applyAlignment="1" applyProtection="1">
      <alignment horizontal="center"/>
      <protection locked="0"/>
    </xf>
    <xf numFmtId="0" fontId="7" fillId="5" borderId="4" xfId="0" applyFont="1" applyFill="1" applyBorder="1" applyAlignment="1" applyProtection="1">
      <alignment horizontal="center"/>
      <protection locked="0"/>
    </xf>
    <xf numFmtId="0" fontId="7" fillId="5" borderId="7" xfId="0" applyFont="1" applyFill="1" applyBorder="1" applyAlignment="1" applyProtection="1">
      <alignment horizontal="center"/>
      <protection locked="0"/>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7" xfId="0" applyFont="1" applyFill="1" applyBorder="1" applyAlignment="1">
      <alignment horizontal="center"/>
    </xf>
    <xf numFmtId="166" fontId="7" fillId="2" borderId="2" xfId="2" applyNumberFormat="1" applyFont="1" applyFill="1" applyBorder="1" applyAlignment="1">
      <alignment vertical="top"/>
    </xf>
    <xf numFmtId="166" fontId="7" fillId="2" borderId="6" xfId="2" applyNumberFormat="1" applyFont="1" applyFill="1" applyBorder="1" applyAlignment="1">
      <alignment vertical="top"/>
    </xf>
    <xf numFmtId="10" fontId="7" fillId="2" borderId="2" xfId="0" applyNumberFormat="1" applyFont="1" applyFill="1" applyBorder="1" applyAlignment="1">
      <alignment vertical="top"/>
    </xf>
    <xf numFmtId="10" fontId="7" fillId="2" borderId="6" xfId="0" applyNumberFormat="1" applyFont="1" applyFill="1" applyBorder="1" applyAlignment="1">
      <alignment vertical="top"/>
    </xf>
    <xf numFmtId="10" fontId="0" fillId="2" borderId="2" xfId="0" applyNumberFormat="1" applyFill="1" applyBorder="1" applyAlignment="1">
      <alignment vertical="top"/>
    </xf>
    <xf numFmtId="10" fontId="0" fillId="2" borderId="6" xfId="0" applyNumberFormat="1" applyFill="1" applyBorder="1" applyAlignment="1">
      <alignment vertical="top"/>
    </xf>
    <xf numFmtId="10" fontId="7" fillId="2" borderId="2" xfId="3" applyNumberFormat="1" applyFont="1" applyFill="1" applyBorder="1" applyAlignment="1">
      <alignment vertical="top"/>
    </xf>
    <xf numFmtId="10" fontId="7" fillId="2" borderId="6" xfId="3" applyNumberFormat="1" applyFont="1" applyFill="1" applyBorder="1" applyAlignment="1">
      <alignment vertical="top"/>
    </xf>
    <xf numFmtId="10" fontId="7" fillId="8" borderId="2" xfId="3" applyNumberFormat="1" applyFont="1" applyFill="1" applyBorder="1" applyAlignment="1">
      <alignment vertical="top"/>
    </xf>
    <xf numFmtId="10" fontId="7" fillId="8" borderId="6" xfId="3" applyNumberFormat="1" applyFont="1" applyFill="1" applyBorder="1" applyAlignment="1">
      <alignment vertical="top"/>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115385</xdr:rowOff>
    </xdr:to>
    <xdr:pic>
      <xdr:nvPicPr>
        <xdr:cNvPr id="2" name="Picture 1">
          <a:extLst>
            <a:ext uri="{FF2B5EF4-FFF2-40B4-BE49-F238E27FC236}">
              <a16:creationId xmlns:a16="http://schemas.microsoft.com/office/drawing/2014/main" id="{998998DA-EB78-4CF9-9FEA-CFD8C9C31D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528060"/>
          <a:ext cx="1905000" cy="352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8791-EC27-4E15-B4C8-0124A2D2CF67}">
  <dimension ref="A1:A11"/>
  <sheetViews>
    <sheetView workbookViewId="0"/>
  </sheetViews>
  <sheetFormatPr defaultRowHeight="15.05" x14ac:dyDescent="0.3"/>
  <cols>
    <col min="1" max="1" width="76.5546875" customWidth="1"/>
  </cols>
  <sheetData>
    <row r="1" spans="1:1" x14ac:dyDescent="0.3">
      <c r="A1" s="66" t="s">
        <v>158</v>
      </c>
    </row>
    <row r="2" spans="1:1" ht="105.4" x14ac:dyDescent="0.3">
      <c r="A2" s="67" t="s">
        <v>165</v>
      </c>
    </row>
    <row r="3" spans="1:1" ht="45.2" x14ac:dyDescent="0.3">
      <c r="A3" s="68" t="s">
        <v>159</v>
      </c>
    </row>
    <row r="4" spans="1:1" ht="30.15" x14ac:dyDescent="0.3">
      <c r="A4" s="67" t="s">
        <v>160</v>
      </c>
    </row>
    <row r="5" spans="1:1" ht="30.15" x14ac:dyDescent="0.3">
      <c r="A5" s="67" t="s">
        <v>161</v>
      </c>
    </row>
    <row r="6" spans="1:1" x14ac:dyDescent="0.3">
      <c r="A6" s="68" t="s">
        <v>162</v>
      </c>
    </row>
    <row r="7" spans="1:1" ht="30.15" x14ac:dyDescent="0.3">
      <c r="A7" s="68" t="s">
        <v>163</v>
      </c>
    </row>
    <row r="11" spans="1:1" x14ac:dyDescent="0.3">
      <c r="A11" t="s">
        <v>164</v>
      </c>
    </row>
  </sheetData>
  <hyperlinks>
    <hyperlink ref="A6" r:id="rId1" display="kbence@arrm.org" xr:uid="{2570710F-0BFE-4FBB-ADA4-0BCB81BC1B91}"/>
    <hyperlink ref="A7" r:id="rId2" display="mailto:dsd.responsecenter@state.mn.us" xr:uid="{D0D5A320-AAD9-4484-B05E-D506E723CC72}"/>
    <hyperlink ref="A3" r:id="rId3" display="https://mn.gov/dhs/partners-and-providers/news-initiatives-reports-workgroups/long-term-services-and-supports/disability-waiver-rates-system/rate-setting-frameworks/" xr:uid="{39457F5F-FFCF-4056-87D6-25BB49392AEF}"/>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7FCE-2DE8-4FE4-B693-0DFC46FD20FF}">
  <dimension ref="A1:O36"/>
  <sheetViews>
    <sheetView tabSelected="1" workbookViewId="0">
      <selection sqref="A1:B1"/>
    </sheetView>
  </sheetViews>
  <sheetFormatPr defaultRowHeight="15.05" x14ac:dyDescent="0.3"/>
  <cols>
    <col min="1" max="1" width="1.5546875" customWidth="1"/>
    <col min="2" max="2" width="22.21875" customWidth="1"/>
    <col min="3" max="3" width="13" customWidth="1"/>
    <col min="4" max="4" width="10.88671875" customWidth="1"/>
    <col min="5" max="5" width="18.77734375" customWidth="1"/>
    <col min="6" max="6" width="17.5546875" customWidth="1"/>
    <col min="7" max="7" width="16.5546875" customWidth="1"/>
    <col min="8" max="9" width="9.77734375" hidden="1" customWidth="1"/>
    <col min="10" max="10" width="5.21875" hidden="1" customWidth="1"/>
    <col min="11" max="11" width="0" hidden="1" customWidth="1"/>
    <col min="12" max="12" width="6" hidden="1" customWidth="1"/>
    <col min="13" max="13" width="0" hidden="1" customWidth="1"/>
  </cols>
  <sheetData>
    <row r="1" spans="1:15" ht="15.75" x14ac:dyDescent="0.3">
      <c r="A1" s="100" t="s">
        <v>0</v>
      </c>
      <c r="B1" s="100"/>
      <c r="C1" s="1"/>
      <c r="D1" s="1"/>
      <c r="E1" s="1"/>
      <c r="F1" s="1"/>
      <c r="G1" s="1"/>
      <c r="H1" s="2"/>
      <c r="I1" s="2"/>
      <c r="J1" s="2"/>
      <c r="K1" s="3"/>
      <c r="L1" s="3"/>
      <c r="M1" s="3"/>
      <c r="N1" s="1"/>
      <c r="O1" s="3"/>
    </row>
    <row r="2" spans="1:15" ht="15.75" x14ac:dyDescent="0.3">
      <c r="A2" s="4"/>
      <c r="B2" s="4"/>
      <c r="C2" s="1"/>
      <c r="D2" s="1"/>
      <c r="E2" s="1"/>
      <c r="F2" s="1"/>
      <c r="G2" s="1"/>
      <c r="H2" s="2"/>
      <c r="I2" s="2"/>
      <c r="J2" s="2"/>
      <c r="K2" s="3"/>
      <c r="L2" s="3"/>
      <c r="M2" s="3"/>
      <c r="N2" s="1"/>
      <c r="O2" s="3"/>
    </row>
    <row r="3" spans="1:15" x14ac:dyDescent="0.3">
      <c r="A3" s="71"/>
      <c r="B3" s="5" t="s">
        <v>1</v>
      </c>
      <c r="C3" s="5"/>
      <c r="D3" s="6"/>
      <c r="E3" s="1"/>
      <c r="F3" s="1"/>
      <c r="G3" s="1"/>
      <c r="H3" s="2"/>
      <c r="I3" s="2">
        <v>2021</v>
      </c>
      <c r="J3" s="2" t="s">
        <v>166</v>
      </c>
      <c r="K3" s="2"/>
      <c r="L3" s="2">
        <v>2021</v>
      </c>
      <c r="M3" s="2" t="s">
        <v>166</v>
      </c>
      <c r="N3" s="1"/>
      <c r="O3" s="3"/>
    </row>
    <row r="4" spans="1:15" x14ac:dyDescent="0.3">
      <c r="A4" s="71"/>
      <c r="B4" s="101" t="s">
        <v>2</v>
      </c>
      <c r="C4" s="98"/>
      <c r="D4" s="7" t="s">
        <v>3</v>
      </c>
      <c r="E4" s="7" t="s">
        <v>4</v>
      </c>
      <c r="F4" s="1"/>
      <c r="G4" s="1"/>
      <c r="H4" s="2" t="s">
        <v>5</v>
      </c>
      <c r="I4" s="2">
        <v>33.42</v>
      </c>
      <c r="J4" s="2">
        <v>40.61</v>
      </c>
      <c r="K4" s="2"/>
      <c r="L4" s="2">
        <v>38.04</v>
      </c>
      <c r="M4" s="2">
        <v>40.61</v>
      </c>
      <c r="N4" s="1"/>
      <c r="O4" s="3"/>
    </row>
    <row r="5" spans="1:15" x14ac:dyDescent="0.3">
      <c r="A5" s="71"/>
      <c r="B5" s="85" t="s">
        <v>167</v>
      </c>
      <c r="C5" s="86"/>
      <c r="D5" s="87" t="s">
        <v>6</v>
      </c>
      <c r="E5" s="9">
        <f>VLOOKUP(D5,$H$4:$J$7,2,FALSE)</f>
        <v>21.48</v>
      </c>
      <c r="F5" s="1"/>
      <c r="G5" s="1"/>
      <c r="H5" s="2" t="s">
        <v>6</v>
      </c>
      <c r="I5" s="2">
        <v>21.48</v>
      </c>
      <c r="J5" s="2">
        <v>23.86</v>
      </c>
      <c r="K5" s="2"/>
      <c r="L5" s="2">
        <v>33.42</v>
      </c>
      <c r="M5" s="2"/>
      <c r="N5" s="1"/>
      <c r="O5" s="3"/>
    </row>
    <row r="6" spans="1:15" x14ac:dyDescent="0.3">
      <c r="A6" s="1"/>
      <c r="B6" s="85" t="s">
        <v>168</v>
      </c>
      <c r="C6" s="86"/>
      <c r="D6" s="88"/>
      <c r="E6" s="69">
        <f>VLOOKUP(D5,$H$4:$J$7,3,FALSE)</f>
        <v>23.86</v>
      </c>
      <c r="F6" s="1"/>
      <c r="G6" s="1"/>
      <c r="H6" s="2" t="s">
        <v>8</v>
      </c>
      <c r="I6" s="2">
        <v>16.420000000000002</v>
      </c>
      <c r="J6" s="2">
        <v>17.04</v>
      </c>
      <c r="K6" s="2"/>
      <c r="L6" s="2"/>
      <c r="M6" s="2"/>
      <c r="N6" s="1"/>
      <c r="O6" s="3"/>
    </row>
    <row r="7" spans="1:15" x14ac:dyDescent="0.3">
      <c r="A7" s="1"/>
      <c r="B7" s="85" t="s">
        <v>7</v>
      </c>
      <c r="C7" s="102"/>
      <c r="D7" s="103">
        <v>4.7E-2</v>
      </c>
      <c r="E7" s="103"/>
      <c r="F7" s="1"/>
      <c r="G7" s="1"/>
      <c r="H7" s="2"/>
      <c r="I7" s="2"/>
      <c r="J7" s="2"/>
      <c r="K7" s="2"/>
      <c r="L7" s="2"/>
      <c r="M7" s="2"/>
      <c r="N7" s="1"/>
      <c r="O7" s="3"/>
    </row>
    <row r="8" spans="1:15" x14ac:dyDescent="0.3">
      <c r="A8" s="15"/>
      <c r="B8" s="85" t="s">
        <v>169</v>
      </c>
      <c r="C8" s="102"/>
      <c r="D8" s="104">
        <f>ROUND(E5*D7+E5,2)</f>
        <v>22.49</v>
      </c>
      <c r="E8" s="104"/>
      <c r="F8" s="1"/>
      <c r="G8" s="1"/>
      <c r="H8" s="2"/>
      <c r="I8" s="2"/>
      <c r="J8" s="2"/>
      <c r="K8" s="2"/>
      <c r="L8" s="2"/>
      <c r="M8" s="2"/>
      <c r="N8" s="1"/>
      <c r="O8" s="3"/>
    </row>
    <row r="9" spans="1:15" x14ac:dyDescent="0.3">
      <c r="A9" s="2"/>
      <c r="B9" s="85" t="s">
        <v>170</v>
      </c>
      <c r="C9" s="86"/>
      <c r="D9" s="89">
        <f>ROUND(E6*D7+E6,2)</f>
        <v>24.98</v>
      </c>
      <c r="E9" s="90"/>
      <c r="F9" s="1"/>
      <c r="G9" s="1"/>
      <c r="H9" s="2"/>
      <c r="I9" s="2"/>
      <c r="J9" s="2"/>
      <c r="K9" s="2"/>
      <c r="L9" s="2"/>
      <c r="M9" s="2"/>
      <c r="N9" s="1"/>
      <c r="O9" s="3"/>
    </row>
    <row r="10" spans="1:15" x14ac:dyDescent="0.3">
      <c r="A10" s="2"/>
      <c r="B10" s="15"/>
      <c r="C10" s="1"/>
      <c r="D10" s="1"/>
      <c r="E10" s="1"/>
      <c r="F10" s="1"/>
      <c r="G10" s="1"/>
      <c r="H10" s="2"/>
      <c r="I10" s="2"/>
      <c r="J10" s="2"/>
      <c r="K10" s="2"/>
      <c r="L10" s="2"/>
      <c r="M10" s="2"/>
      <c r="N10" s="1"/>
      <c r="O10" s="3"/>
    </row>
    <row r="11" spans="1:15" x14ac:dyDescent="0.3">
      <c r="A11" s="2"/>
      <c r="B11" s="5" t="s">
        <v>9</v>
      </c>
      <c r="C11" s="5"/>
      <c r="D11" s="6"/>
      <c r="E11" s="1"/>
      <c r="F11" s="1"/>
      <c r="G11" s="1"/>
      <c r="H11" s="2"/>
      <c r="I11" s="2"/>
      <c r="J11" s="2"/>
      <c r="K11" s="2"/>
      <c r="L11" s="2"/>
      <c r="M11" s="2"/>
      <c r="N11" s="1"/>
      <c r="O11" s="3"/>
    </row>
    <row r="12" spans="1:15" x14ac:dyDescent="0.3">
      <c r="A12" s="2"/>
      <c r="B12" s="98" t="s">
        <v>10</v>
      </c>
      <c r="C12" s="98"/>
      <c r="D12" s="7" t="s">
        <v>11</v>
      </c>
      <c r="E12" s="10"/>
      <c r="F12" s="1"/>
      <c r="G12" s="1"/>
      <c r="H12" s="2"/>
      <c r="I12" s="2"/>
      <c r="J12" s="2"/>
      <c r="K12" s="2"/>
      <c r="L12" s="2"/>
      <c r="M12" s="2"/>
      <c r="N12" s="1"/>
      <c r="O12" s="3"/>
    </row>
    <row r="13" spans="1:15" x14ac:dyDescent="0.3">
      <c r="A13" s="1"/>
      <c r="B13" s="91" t="str">
        <f>CONCATENATE("Positive Support ",D5, " - 2021")</f>
        <v>Positive Support Analyst - 2021</v>
      </c>
      <c r="C13" s="85"/>
      <c r="D13" s="11">
        <f>D8</f>
        <v>22.49</v>
      </c>
      <c r="E13" s="12"/>
      <c r="F13" s="1"/>
      <c r="G13" s="1"/>
      <c r="H13" s="2"/>
      <c r="I13" s="2"/>
      <c r="J13" s="2"/>
      <c r="K13" s="2"/>
      <c r="L13" s="2"/>
      <c r="M13" s="2"/>
      <c r="N13" s="1"/>
      <c r="O13" s="3"/>
    </row>
    <row r="14" spans="1:15" x14ac:dyDescent="0.3">
      <c r="A14" s="1"/>
      <c r="B14" s="91" t="str">
        <f>CONCATENATE("Positive Support ",D5, " - 2022 (est.)")</f>
        <v>Positive Support Analyst - 2022 (est.)</v>
      </c>
      <c r="C14" s="85"/>
      <c r="D14" s="70">
        <f>D9</f>
        <v>24.98</v>
      </c>
      <c r="E14" s="12"/>
      <c r="F14" s="1"/>
      <c r="G14" s="1"/>
      <c r="H14" s="2"/>
      <c r="I14" s="2"/>
      <c r="J14" s="2"/>
      <c r="K14" s="2"/>
      <c r="L14" s="2"/>
      <c r="M14" s="2"/>
      <c r="N14" s="1"/>
      <c r="O14" s="3"/>
    </row>
    <row r="15" spans="1:15" x14ac:dyDescent="0.3">
      <c r="A15" s="1"/>
      <c r="B15" s="99"/>
      <c r="C15" s="99"/>
      <c r="D15" s="13"/>
      <c r="E15" s="14"/>
      <c r="F15" s="72" t="s">
        <v>16</v>
      </c>
      <c r="G15" s="1"/>
      <c r="H15" s="2"/>
      <c r="I15" s="2"/>
      <c r="J15" s="2"/>
      <c r="K15" s="2"/>
      <c r="L15" s="2"/>
      <c r="M15" s="2"/>
      <c r="N15" s="1"/>
      <c r="O15" s="3"/>
    </row>
    <row r="16" spans="1:15" x14ac:dyDescent="0.3">
      <c r="A16" s="1"/>
      <c r="B16" s="5" t="s">
        <v>12</v>
      </c>
      <c r="C16" s="1"/>
      <c r="D16" s="1"/>
      <c r="E16" s="1"/>
      <c r="F16" s="73">
        <f>ROUND(D19*E19,2)</f>
        <v>3.68</v>
      </c>
      <c r="G16" s="1"/>
      <c r="H16" s="2"/>
      <c r="I16" s="2"/>
      <c r="J16" s="2"/>
      <c r="K16" s="2"/>
      <c r="L16" s="2"/>
      <c r="M16" s="2"/>
      <c r="N16" s="1"/>
      <c r="O16" s="3"/>
    </row>
    <row r="17" spans="1:15" x14ac:dyDescent="0.3">
      <c r="A17" s="1"/>
      <c r="B17" s="5"/>
      <c r="C17" s="1"/>
      <c r="D17" s="1"/>
      <c r="E17" s="1"/>
      <c r="F17" s="70">
        <f>ROUND(D20*E19,2)</f>
        <v>4.47</v>
      </c>
      <c r="G17" s="1"/>
      <c r="H17" s="2"/>
      <c r="I17" s="2"/>
      <c r="J17" s="2"/>
      <c r="K17" s="2"/>
      <c r="L17" s="2"/>
      <c r="M17" s="2"/>
      <c r="N17" s="1"/>
      <c r="O17" s="3"/>
    </row>
    <row r="18" spans="1:15" x14ac:dyDescent="0.3">
      <c r="A18" s="1"/>
      <c r="B18" s="74" t="s">
        <v>13</v>
      </c>
      <c r="C18" s="75"/>
      <c r="D18" s="75" t="s">
        <v>14</v>
      </c>
      <c r="E18" s="72" t="s">
        <v>15</v>
      </c>
      <c r="F18" s="1"/>
      <c r="G18" s="1"/>
      <c r="H18" s="2"/>
      <c r="I18" s="2"/>
      <c r="J18" s="2"/>
      <c r="K18" s="2"/>
      <c r="L18" s="2"/>
      <c r="M18" s="2"/>
      <c r="N18" s="1"/>
      <c r="O18" s="3"/>
    </row>
    <row r="19" spans="1:15" x14ac:dyDescent="0.3">
      <c r="A19" s="2"/>
      <c r="B19" s="92" t="s">
        <v>172</v>
      </c>
      <c r="C19" s="93"/>
      <c r="D19" s="76">
        <f>IF(D5="Professional",38.04,33.42)</f>
        <v>33.42</v>
      </c>
      <c r="E19" s="94">
        <v>0.11</v>
      </c>
      <c r="F19" s="1"/>
      <c r="G19" s="1"/>
      <c r="H19" s="2"/>
      <c r="I19" s="2"/>
      <c r="J19" s="2"/>
      <c r="K19" s="2"/>
      <c r="L19" s="2"/>
      <c r="M19" s="2"/>
      <c r="N19" s="1"/>
      <c r="O19" s="3"/>
    </row>
    <row r="20" spans="1:15" x14ac:dyDescent="0.3">
      <c r="A20" s="2"/>
      <c r="B20" s="92" t="s">
        <v>171</v>
      </c>
      <c r="C20" s="93"/>
      <c r="D20" s="76">
        <f>M4</f>
        <v>40.61</v>
      </c>
      <c r="E20" s="95"/>
      <c r="F20" s="1"/>
      <c r="G20" s="1"/>
      <c r="H20" s="2"/>
      <c r="I20" s="2"/>
      <c r="J20" s="2"/>
      <c r="K20" s="2"/>
      <c r="L20" s="2"/>
      <c r="M20" s="2"/>
      <c r="N20" s="1"/>
      <c r="O20" s="3"/>
    </row>
    <row r="21" spans="1:15" x14ac:dyDescent="0.3">
      <c r="A21" s="2"/>
      <c r="B21" s="1"/>
      <c r="C21" s="1"/>
      <c r="D21" s="1"/>
      <c r="E21" s="1"/>
      <c r="F21" s="1"/>
      <c r="G21" s="1"/>
      <c r="H21" s="2"/>
      <c r="I21" s="2"/>
      <c r="J21" s="2"/>
      <c r="K21" s="2"/>
      <c r="L21" s="2"/>
      <c r="M21" s="2"/>
      <c r="N21" s="1"/>
      <c r="O21" s="3"/>
    </row>
    <row r="22" spans="1:15" x14ac:dyDescent="0.3">
      <c r="A22" s="1"/>
      <c r="B22" s="15" t="s">
        <v>17</v>
      </c>
      <c r="C22" s="77"/>
      <c r="D22" s="16"/>
      <c r="E22" s="17"/>
      <c r="F22" s="1"/>
      <c r="G22" s="1"/>
      <c r="H22" s="2"/>
      <c r="I22" s="2"/>
      <c r="J22" s="2"/>
      <c r="K22" s="2"/>
      <c r="L22" s="2"/>
      <c r="M22" s="2"/>
      <c r="N22" s="1"/>
      <c r="O22" s="3"/>
    </row>
    <row r="23" spans="1:15" ht="26.2" x14ac:dyDescent="0.3">
      <c r="A23" s="1"/>
      <c r="B23" s="18" t="s">
        <v>18</v>
      </c>
      <c r="C23" s="7" t="s">
        <v>19</v>
      </c>
      <c r="D23" s="19" t="s">
        <v>20</v>
      </c>
      <c r="E23" s="1"/>
      <c r="F23" s="1"/>
      <c r="G23" s="1"/>
      <c r="H23" s="2"/>
      <c r="I23" s="2"/>
      <c r="J23" s="2"/>
      <c r="K23" s="2"/>
      <c r="L23" s="2"/>
      <c r="M23" s="2"/>
      <c r="N23" s="1"/>
      <c r="O23" s="3"/>
    </row>
    <row r="24" spans="1:15" x14ac:dyDescent="0.3">
      <c r="A24" s="2"/>
      <c r="B24" s="20" t="s">
        <v>21</v>
      </c>
      <c r="C24" s="21">
        <v>0</v>
      </c>
      <c r="D24" s="8">
        <v>0</v>
      </c>
      <c r="E24" s="1"/>
      <c r="F24" s="1"/>
      <c r="G24" s="1"/>
      <c r="H24" s="2"/>
      <c r="I24" s="2"/>
      <c r="J24" s="2"/>
      <c r="K24" s="2"/>
      <c r="L24" s="2"/>
      <c r="M24" s="2"/>
      <c r="N24" s="1"/>
      <c r="O24" s="3"/>
    </row>
    <row r="25" spans="1:15" x14ac:dyDescent="0.3">
      <c r="A25" s="1"/>
      <c r="B25" s="20" t="s">
        <v>22</v>
      </c>
      <c r="C25" s="22">
        <v>2.5</v>
      </c>
      <c r="D25" s="23"/>
      <c r="E25" s="1"/>
      <c r="F25" s="1"/>
      <c r="G25" s="1"/>
      <c r="H25" s="2"/>
      <c r="I25" s="2"/>
      <c r="J25" s="2"/>
      <c r="K25" s="2"/>
      <c r="L25" s="2"/>
      <c r="M25" s="2"/>
      <c r="N25" s="1"/>
      <c r="O25" s="3"/>
    </row>
    <row r="26" spans="1:15" x14ac:dyDescent="0.3">
      <c r="A26" s="2"/>
      <c r="B26" s="24"/>
      <c r="C26" s="25"/>
      <c r="D26" s="26"/>
      <c r="E26" s="1"/>
      <c r="F26" s="2"/>
      <c r="G26" s="2"/>
      <c r="H26" s="2"/>
      <c r="I26" s="2"/>
      <c r="J26" s="2"/>
      <c r="K26" s="2"/>
      <c r="L26" s="2"/>
      <c r="M26" s="2"/>
      <c r="N26" s="3"/>
      <c r="O26" s="3"/>
    </row>
    <row r="27" spans="1:15" x14ac:dyDescent="0.3">
      <c r="A27" s="2"/>
      <c r="B27" s="1"/>
      <c r="C27" s="1"/>
      <c r="D27" s="1"/>
      <c r="E27" s="1"/>
      <c r="F27" s="1"/>
      <c r="G27" s="1"/>
      <c r="H27" s="2"/>
      <c r="I27" s="2"/>
      <c r="J27" s="2"/>
      <c r="K27" s="2"/>
      <c r="L27" s="2"/>
      <c r="M27" s="2"/>
      <c r="N27" s="1"/>
      <c r="O27" s="3"/>
    </row>
    <row r="28" spans="1:15" x14ac:dyDescent="0.3">
      <c r="A28" s="2"/>
      <c r="B28" s="5" t="s">
        <v>23</v>
      </c>
      <c r="C28" s="2"/>
      <c r="D28" s="2"/>
      <c r="E28" s="2"/>
      <c r="F28" s="1"/>
      <c r="G28" s="1"/>
      <c r="H28" s="2"/>
      <c r="I28" s="2"/>
      <c r="J28" s="2"/>
      <c r="K28" s="2"/>
      <c r="L28" s="2"/>
      <c r="M28" s="2"/>
      <c r="N28" s="1"/>
      <c r="O28" s="3"/>
    </row>
    <row r="29" spans="1:15" x14ac:dyDescent="0.3">
      <c r="A29" s="1"/>
      <c r="B29" s="74" t="s">
        <v>24</v>
      </c>
      <c r="C29" s="75"/>
      <c r="D29" s="75"/>
      <c r="E29" s="72" t="s">
        <v>25</v>
      </c>
      <c r="F29" s="1"/>
      <c r="G29" s="1"/>
      <c r="H29" s="2"/>
      <c r="I29" s="2"/>
      <c r="J29" s="2"/>
      <c r="K29" s="2"/>
      <c r="L29" s="2"/>
      <c r="M29" s="2"/>
      <c r="N29" s="1"/>
      <c r="O29" s="3"/>
    </row>
    <row r="30" spans="1:15" x14ac:dyDescent="0.3">
      <c r="A30" s="2"/>
      <c r="B30" s="92" t="s">
        <v>173</v>
      </c>
      <c r="C30" s="93"/>
      <c r="D30" s="96">
        <v>8.7099999999999997E-2</v>
      </c>
      <c r="E30" s="73">
        <f>ROUND(D30*(D13+F16+D24),2)</f>
        <v>2.2799999999999998</v>
      </c>
      <c r="F30" s="1"/>
      <c r="G30" s="1"/>
      <c r="H30" s="2"/>
      <c r="I30" s="2"/>
      <c r="J30" s="2"/>
      <c r="K30" s="2"/>
      <c r="L30" s="2"/>
      <c r="M30" s="2"/>
      <c r="N30" s="1"/>
      <c r="O30" s="3"/>
    </row>
    <row r="31" spans="1:15" x14ac:dyDescent="0.3">
      <c r="A31" s="2"/>
      <c r="B31" s="92" t="s">
        <v>174</v>
      </c>
      <c r="C31" s="93"/>
      <c r="D31" s="97"/>
      <c r="E31" s="70">
        <f>ROUND(D30*(D14+F17+D24),2)</f>
        <v>2.57</v>
      </c>
      <c r="F31" s="1"/>
      <c r="G31" s="1"/>
      <c r="H31" s="2"/>
      <c r="I31" s="2"/>
      <c r="J31" s="2"/>
      <c r="K31" s="2"/>
      <c r="L31" s="2"/>
      <c r="M31" s="2"/>
      <c r="N31" s="1"/>
      <c r="O31" s="3"/>
    </row>
    <row r="32" spans="1:15" x14ac:dyDescent="0.3">
      <c r="A32" s="2"/>
      <c r="B32" s="1"/>
      <c r="C32" s="1"/>
      <c r="D32" s="1"/>
      <c r="E32" s="1"/>
      <c r="F32" s="1"/>
      <c r="G32" s="1"/>
      <c r="H32" s="2"/>
      <c r="I32" s="2"/>
      <c r="J32" s="2"/>
      <c r="K32" s="2"/>
      <c r="L32" s="2"/>
      <c r="M32" s="2"/>
      <c r="N32" s="1"/>
      <c r="O32" s="3"/>
    </row>
    <row r="33" spans="1:13" x14ac:dyDescent="0.3">
      <c r="A33" s="78"/>
      <c r="B33" s="5" t="s">
        <v>26</v>
      </c>
      <c r="C33" s="2"/>
      <c r="D33" s="2"/>
      <c r="E33" s="1"/>
      <c r="F33" s="78"/>
      <c r="G33" s="78"/>
      <c r="H33" s="78"/>
      <c r="I33" s="78"/>
      <c r="J33" s="78"/>
      <c r="K33" s="78"/>
      <c r="L33" s="78"/>
      <c r="M33" s="78"/>
    </row>
    <row r="34" spans="1:13" x14ac:dyDescent="0.3">
      <c r="A34" s="78"/>
      <c r="B34" s="83" t="s">
        <v>175</v>
      </c>
      <c r="C34" s="84"/>
      <c r="D34" s="79">
        <f>D13+F16+D24+E30</f>
        <v>28.45</v>
      </c>
      <c r="E34" s="1"/>
      <c r="F34" s="78"/>
      <c r="G34" s="78"/>
      <c r="H34" s="78"/>
      <c r="I34" s="78"/>
      <c r="J34" s="78"/>
      <c r="K34" s="78"/>
      <c r="L34" s="78"/>
      <c r="M34" s="78"/>
    </row>
    <row r="35" spans="1:13" x14ac:dyDescent="0.3">
      <c r="A35" s="78"/>
      <c r="B35" s="83" t="s">
        <v>176</v>
      </c>
      <c r="C35" s="84"/>
      <c r="D35" s="70">
        <f>D14+F17+D24+E31</f>
        <v>32.019999999999996</v>
      </c>
      <c r="E35" s="80"/>
      <c r="F35" s="78"/>
      <c r="G35" s="78"/>
      <c r="H35" s="78"/>
      <c r="I35" s="78"/>
      <c r="J35" s="78"/>
      <c r="K35" s="78"/>
      <c r="L35" s="78"/>
      <c r="M35" s="78"/>
    </row>
    <row r="36" spans="1:13" x14ac:dyDescent="0.3">
      <c r="A36" s="78"/>
      <c r="B36" s="78"/>
      <c r="C36" s="78"/>
      <c r="D36" s="78"/>
      <c r="E36" s="78"/>
      <c r="F36" s="78"/>
      <c r="G36" s="78"/>
      <c r="H36" s="78"/>
      <c r="I36" s="78"/>
      <c r="J36" s="78"/>
      <c r="K36" s="78"/>
      <c r="L36" s="78"/>
      <c r="M36" s="78"/>
    </row>
  </sheetData>
  <mergeCells count="23">
    <mergeCell ref="B8:C8"/>
    <mergeCell ref="D8:E8"/>
    <mergeCell ref="A1:B1"/>
    <mergeCell ref="B4:C4"/>
    <mergeCell ref="B5:C5"/>
    <mergeCell ref="B7:C7"/>
    <mergeCell ref="D7:E7"/>
    <mergeCell ref="B35:C35"/>
    <mergeCell ref="B34:C34"/>
    <mergeCell ref="B6:C6"/>
    <mergeCell ref="D5:D6"/>
    <mergeCell ref="B9:C9"/>
    <mergeCell ref="D9:E9"/>
    <mergeCell ref="B14:C14"/>
    <mergeCell ref="B20:C20"/>
    <mergeCell ref="E19:E20"/>
    <mergeCell ref="B31:C31"/>
    <mergeCell ref="D30:D31"/>
    <mergeCell ref="B12:C12"/>
    <mergeCell ref="B13:C13"/>
    <mergeCell ref="B15:C15"/>
    <mergeCell ref="B19:C19"/>
    <mergeCell ref="B30:C30"/>
  </mergeCells>
  <dataValidations count="15">
    <dataValidation type="list" allowBlank="1" showInputMessage="1" showErrorMessage="1" prompt="Enter Wage Choice.  Press ALT and down arrow to bring up drop down options.  Use arrow keys to scroll through options and press ENTER on the appropriate selection" sqref="E13:E14" xr:uid="{26E3F9BF-0980-4DDB-8C45-0BFC735376FA}">
      <formula1>$D$13:$D$15</formula1>
    </dataValidation>
    <dataValidation allowBlank="1" showInputMessage="1" showErrorMessage="1" prompt="Supported Employemnt Services Wage" sqref="E5:E6 D7:D9" xr:uid="{29F747E3-797B-49B5-8F19-95CBE197DFFC}"/>
    <dataValidation type="list" allowBlank="1" showInputMessage="1" showErrorMessage="1" prompt="Enter Wage Choice.  Press ALT and down arrow to bring up drop down options.  Use arrow keys to scroll through options and press ENTER on the appropriate selection" sqref="D5" xr:uid="{3AF22339-EE14-4D84-B0C0-B823E6B48806}">
      <formula1>$H$4:$H$6</formula1>
    </dataValidation>
    <dataValidation allowBlank="1" showInputMessage="1" showErrorMessage="1" prompt="No Customization Add-on Amount" sqref="C24" xr:uid="{56A213C9-7913-46CA-A549-3761221FF952}"/>
    <dataValidation allowBlank="1" showInputMessage="1" showErrorMessage="1" prompt="Deaf or Hard of Hearing Add-on Amount" sqref="C25" xr:uid="{5CC63C29-A22B-485E-A4A0-81410E3631F4}"/>
    <dataValidation type="list" allowBlank="1" showInputMessage="1" showErrorMessage="1" prompt="Enter Add-on Choice.  Press ALT and the down arrow to bring up the drop down options.  Use arrow keys to scroll through the options and press ENTER on the appropriate selection." sqref="D24" xr:uid="{F1B09B2C-8B24-41A9-8E39-BDD430854BA6}">
      <formula1>$C$24:$C$25</formula1>
    </dataValidation>
    <dataValidation allowBlank="1" showInputMessage="1" showErrorMessage="1" prompt="Supervision Wage" sqref="D19:D20" xr:uid="{C9DC8AEA-EC29-4662-968D-3B928D4FB0C8}"/>
    <dataValidation allowBlank="1" showInputMessage="1" showErrorMessage="1" prompt="Supervision Percent" sqref="E19" xr:uid="{E6FABA35-722D-41FF-A739-197C2D65701A}"/>
    <dataValidation allowBlank="1" showInputMessage="1" showErrorMessage="1" prompt="Supervision Amount formula is Supervision Wage times Supervision Percent" sqref="F16:F17" xr:uid="{B96CADF8-A4BB-44E5-ACE7-EFA99C59B55B}"/>
    <dataValidation allowBlank="1" showInputMessage="1" showErrorMessage="1" prompt="Total Individual Staffing Amount formula is Wage Choice plus Supervision Amount plus Add-on Choice plus Direct Care Relief Staffing Dollar Amount" sqref="D34:D35" xr:uid="{6CD79542-F542-4934-A4E4-8616C77F06E7}"/>
    <dataValidation allowBlank="1" showInputMessage="1" showErrorMessage="1" prompt="Direct Care Relief Staffing Dollar Amount formula is Percentage for Direct Care Relief Staffing times (Wage Choice plus Supervision Amount plus Add-on Choice)" sqref="E30:E31" xr:uid="{A83AB459-9B46-4174-AFD0-AD3D1980C789}"/>
    <dataValidation allowBlank="1" showInputMessage="1" showErrorMessage="1" prompt="Percentage for Direct Care Relief Staffing" sqref="D30" xr:uid="{B66C6A83-C321-471F-A5AB-CC593D2A22FD}"/>
    <dataValidation allowBlank="1" showInputMessage="1" showErrorMessage="1" prompt="Behavioral Analyst Wage Option" sqref="D15" xr:uid="{75680253-C731-4359-8C6A-D986D3842185}"/>
    <dataValidation allowBlank="1" showInputMessage="1" showErrorMessage="1" prompt="Behavioral Professional Wage Option" sqref="D13:D14" xr:uid="{BC55F0F2-4241-49C1-B85F-F636DA51E4AB}"/>
    <dataValidation allowBlank="1" showInputMessage="1" showErrorMessage="1" prompt="Use CTRL plus arrow keys to move to edge of tables. Press TAB to move to cells where data can be entered." sqref="A1:A5 B1:B2" xr:uid="{11BAD4D2-87CD-49C1-8609-1ED64CCC720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7B44-6D7D-41D3-8E5A-AD0F2D0B4029}">
  <dimension ref="A3:D108"/>
  <sheetViews>
    <sheetView workbookViewId="0"/>
  </sheetViews>
  <sheetFormatPr defaultRowHeight="15.05" x14ac:dyDescent="0.3"/>
  <cols>
    <col min="1" max="1" width="25.5546875" customWidth="1"/>
    <col min="2" max="2" width="16.21875" customWidth="1"/>
    <col min="3" max="3" width="16.6640625" customWidth="1"/>
    <col min="4" max="4" width="8.33203125" customWidth="1"/>
    <col min="5" max="5" width="10.44140625" customWidth="1"/>
    <col min="6" max="6" width="10.21875" customWidth="1"/>
  </cols>
  <sheetData>
    <row r="3" spans="1:4" x14ac:dyDescent="0.3">
      <c r="A3" s="5" t="s">
        <v>27</v>
      </c>
      <c r="B3" s="28"/>
      <c r="C3" s="28"/>
      <c r="D3" s="28"/>
    </row>
    <row r="4" spans="1:4" x14ac:dyDescent="0.3">
      <c r="A4" s="29" t="s">
        <v>28</v>
      </c>
      <c r="B4" s="105" t="s">
        <v>29</v>
      </c>
      <c r="C4" s="106"/>
      <c r="D4" s="107"/>
    </row>
    <row r="5" spans="1:4" x14ac:dyDescent="0.3">
      <c r="A5" s="29" t="s">
        <v>30</v>
      </c>
      <c r="B5" s="108" t="str">
        <f>INDEX($C$10:$C$108,MATCH(B4:D4,B10:B108,0))</f>
        <v>Unspecified Region</v>
      </c>
      <c r="C5" s="109"/>
      <c r="D5" s="110"/>
    </row>
    <row r="7" spans="1:4" hidden="1" x14ac:dyDescent="0.3">
      <c r="A7" t="s">
        <v>31</v>
      </c>
      <c r="B7" t="str">
        <f>INDEX($D$10:$D$108,MATCH(B4:D4,B10:B108,0))</f>
        <v>-</v>
      </c>
    </row>
    <row r="8" spans="1:4" hidden="1" x14ac:dyDescent="0.3"/>
    <row r="9" spans="1:4" hidden="1" x14ac:dyDescent="0.3">
      <c r="B9" s="30" t="s">
        <v>32</v>
      </c>
      <c r="C9" s="30" t="s">
        <v>33</v>
      </c>
      <c r="D9" s="31" t="s">
        <v>31</v>
      </c>
    </row>
    <row r="10" spans="1:4" hidden="1" x14ac:dyDescent="0.3">
      <c r="B10" s="32" t="s">
        <v>29</v>
      </c>
      <c r="C10" s="32" t="s">
        <v>34</v>
      </c>
      <c r="D10" s="33" t="s">
        <v>35</v>
      </c>
    </row>
    <row r="11" spans="1:4" hidden="1" x14ac:dyDescent="0.3">
      <c r="B11" s="34" t="s">
        <v>36</v>
      </c>
      <c r="C11" s="34" t="s">
        <v>37</v>
      </c>
      <c r="D11" s="35">
        <v>0.94899999999999995</v>
      </c>
    </row>
    <row r="12" spans="1:4" hidden="1" x14ac:dyDescent="0.3">
      <c r="B12" s="34" t="s">
        <v>38</v>
      </c>
      <c r="C12" s="34" t="s">
        <v>39</v>
      </c>
      <c r="D12" s="35">
        <v>1.022</v>
      </c>
    </row>
    <row r="13" spans="1:4" hidden="1" x14ac:dyDescent="0.3">
      <c r="B13" s="34" t="s">
        <v>40</v>
      </c>
      <c r="C13" s="34" t="s">
        <v>41</v>
      </c>
      <c r="D13" s="35">
        <v>0.99299999999999999</v>
      </c>
    </row>
    <row r="14" spans="1:4" hidden="1" x14ac:dyDescent="0.3">
      <c r="B14" s="34" t="s">
        <v>42</v>
      </c>
      <c r="C14" s="34" t="s">
        <v>41</v>
      </c>
      <c r="D14" s="35">
        <v>0.99299999999999999</v>
      </c>
    </row>
    <row r="15" spans="1:4" hidden="1" x14ac:dyDescent="0.3">
      <c r="B15" s="34" t="s">
        <v>43</v>
      </c>
      <c r="C15" s="34" t="s">
        <v>44</v>
      </c>
      <c r="D15" s="35">
        <v>0.92200000000000004</v>
      </c>
    </row>
    <row r="16" spans="1:4" hidden="1" x14ac:dyDescent="0.3">
      <c r="B16" s="34" t="s">
        <v>45</v>
      </c>
      <c r="C16" s="36" t="s">
        <v>46</v>
      </c>
      <c r="D16" s="35">
        <v>0.95399999999999996</v>
      </c>
    </row>
    <row r="17" spans="2:4" hidden="1" x14ac:dyDescent="0.3">
      <c r="B17" s="34" t="s">
        <v>47</v>
      </c>
      <c r="C17" s="34" t="s">
        <v>48</v>
      </c>
      <c r="D17" s="35">
        <v>1.0580000000000001</v>
      </c>
    </row>
    <row r="18" spans="2:4" hidden="1" x14ac:dyDescent="0.3">
      <c r="B18" s="34" t="s">
        <v>49</v>
      </c>
      <c r="C18" s="36" t="s">
        <v>50</v>
      </c>
      <c r="D18" s="35">
        <v>0.95299999999999996</v>
      </c>
    </row>
    <row r="19" spans="2:4" hidden="1" x14ac:dyDescent="0.3">
      <c r="B19" s="34" t="s">
        <v>51</v>
      </c>
      <c r="C19" s="36" t="s">
        <v>52</v>
      </c>
      <c r="D19" s="35">
        <v>0.94099999999999995</v>
      </c>
    </row>
    <row r="20" spans="2:4" hidden="1" x14ac:dyDescent="0.3">
      <c r="B20" s="34" t="s">
        <v>53</v>
      </c>
      <c r="C20" s="34" t="s">
        <v>39</v>
      </c>
      <c r="D20" s="35">
        <v>1.022</v>
      </c>
    </row>
    <row r="21" spans="2:4" hidden="1" x14ac:dyDescent="0.3">
      <c r="B21" s="34" t="s">
        <v>54</v>
      </c>
      <c r="C21" s="34" t="s">
        <v>41</v>
      </c>
      <c r="D21" s="35">
        <v>0.99299999999999999</v>
      </c>
    </row>
    <row r="22" spans="2:4" hidden="1" x14ac:dyDescent="0.3">
      <c r="B22" s="34" t="s">
        <v>55</v>
      </c>
      <c r="C22" s="36" t="s">
        <v>46</v>
      </c>
      <c r="D22" s="35">
        <v>0.95399999999999996</v>
      </c>
    </row>
    <row r="23" spans="2:4" hidden="1" x14ac:dyDescent="0.3">
      <c r="B23" s="34" t="s">
        <v>56</v>
      </c>
      <c r="C23" s="36" t="s">
        <v>39</v>
      </c>
      <c r="D23" s="35">
        <v>1.022</v>
      </c>
    </row>
    <row r="24" spans="2:4" hidden="1" x14ac:dyDescent="0.3">
      <c r="B24" s="34" t="s">
        <v>57</v>
      </c>
      <c r="C24" s="36" t="s">
        <v>58</v>
      </c>
      <c r="D24" s="35">
        <v>1.018</v>
      </c>
    </row>
    <row r="25" spans="2:4" hidden="1" x14ac:dyDescent="0.3">
      <c r="B25" s="34" t="s">
        <v>59</v>
      </c>
      <c r="C25" s="34" t="s">
        <v>41</v>
      </c>
      <c r="D25" s="35">
        <v>0.99299999999999999</v>
      </c>
    </row>
    <row r="26" spans="2:4" hidden="1" x14ac:dyDescent="0.3">
      <c r="B26" s="34" t="s">
        <v>60</v>
      </c>
      <c r="C26" s="36" t="s">
        <v>37</v>
      </c>
      <c r="D26" s="35">
        <v>0.94899999999999995</v>
      </c>
    </row>
    <row r="27" spans="2:4" hidden="1" x14ac:dyDescent="0.3">
      <c r="B27" s="34" t="s">
        <v>61</v>
      </c>
      <c r="C27" s="36" t="s">
        <v>46</v>
      </c>
      <c r="D27" s="35">
        <v>0.95399999999999996</v>
      </c>
    </row>
    <row r="28" spans="2:4" hidden="1" x14ac:dyDescent="0.3">
      <c r="B28" s="34" t="s">
        <v>62</v>
      </c>
      <c r="C28" s="34" t="s">
        <v>41</v>
      </c>
      <c r="D28" s="35">
        <v>0.99299999999999999</v>
      </c>
    </row>
    <row r="29" spans="2:4" hidden="1" x14ac:dyDescent="0.3">
      <c r="B29" s="34" t="s">
        <v>63</v>
      </c>
      <c r="C29" s="34" t="s">
        <v>39</v>
      </c>
      <c r="D29" s="35">
        <v>1.022</v>
      </c>
    </row>
    <row r="30" spans="2:4" hidden="1" x14ac:dyDescent="0.3">
      <c r="B30" s="34" t="s">
        <v>64</v>
      </c>
      <c r="C30" s="36" t="s">
        <v>65</v>
      </c>
      <c r="D30" s="35">
        <v>1.02</v>
      </c>
    </row>
    <row r="31" spans="2:4" hidden="1" x14ac:dyDescent="0.3">
      <c r="B31" s="34" t="s">
        <v>66</v>
      </c>
      <c r="C31" s="34" t="s">
        <v>41</v>
      </c>
      <c r="D31" s="35">
        <v>0.99299999999999999</v>
      </c>
    </row>
    <row r="32" spans="2:4" hidden="1" x14ac:dyDescent="0.3">
      <c r="B32" s="34" t="s">
        <v>67</v>
      </c>
      <c r="C32" s="36" t="s">
        <v>50</v>
      </c>
      <c r="D32" s="35">
        <v>0.95299999999999996</v>
      </c>
    </row>
    <row r="33" spans="2:4" hidden="1" x14ac:dyDescent="0.3">
      <c r="B33" s="34" t="s">
        <v>68</v>
      </c>
      <c r="C33" s="36" t="s">
        <v>65</v>
      </c>
      <c r="D33" s="35">
        <v>1.02</v>
      </c>
    </row>
    <row r="34" spans="2:4" hidden="1" x14ac:dyDescent="0.3">
      <c r="B34" s="34" t="s">
        <v>69</v>
      </c>
      <c r="C34" s="36" t="s">
        <v>50</v>
      </c>
      <c r="D34" s="35">
        <v>0.95299999999999996</v>
      </c>
    </row>
    <row r="35" spans="2:4" hidden="1" x14ac:dyDescent="0.3">
      <c r="B35" s="34" t="s">
        <v>70</v>
      </c>
      <c r="C35" s="36" t="s">
        <v>50</v>
      </c>
      <c r="D35" s="35">
        <v>0.95299999999999996</v>
      </c>
    </row>
    <row r="36" spans="2:4" hidden="1" x14ac:dyDescent="0.3">
      <c r="B36" s="34" t="s">
        <v>71</v>
      </c>
      <c r="C36" s="34" t="s">
        <v>41</v>
      </c>
      <c r="D36" s="35">
        <v>0.99299999999999999</v>
      </c>
    </row>
    <row r="37" spans="2:4" hidden="1" x14ac:dyDescent="0.3">
      <c r="B37" s="34" t="s">
        <v>72</v>
      </c>
      <c r="C37" s="34" t="s">
        <v>39</v>
      </c>
      <c r="D37" s="35">
        <v>1.022</v>
      </c>
    </row>
    <row r="38" spans="2:4" hidden="1" x14ac:dyDescent="0.3">
      <c r="B38" s="34" t="s">
        <v>73</v>
      </c>
      <c r="C38" s="36" t="s">
        <v>74</v>
      </c>
      <c r="D38" s="35">
        <v>1.0229999999999999</v>
      </c>
    </row>
    <row r="39" spans="2:4" hidden="1" x14ac:dyDescent="0.3">
      <c r="B39" s="34" t="s">
        <v>75</v>
      </c>
      <c r="C39" s="34" t="s">
        <v>41</v>
      </c>
      <c r="D39" s="35">
        <v>0.99299999999999999</v>
      </c>
    </row>
    <row r="40" spans="2:4" hidden="1" x14ac:dyDescent="0.3">
      <c r="B40" s="34" t="s">
        <v>76</v>
      </c>
      <c r="C40" s="36" t="s">
        <v>39</v>
      </c>
      <c r="D40" s="35">
        <v>1.022</v>
      </c>
    </row>
    <row r="41" spans="2:4" hidden="1" x14ac:dyDescent="0.3">
      <c r="B41" s="34" t="s">
        <v>77</v>
      </c>
      <c r="C41" s="36" t="s">
        <v>37</v>
      </c>
      <c r="D41" s="35">
        <v>0.94899999999999995</v>
      </c>
    </row>
    <row r="42" spans="2:4" hidden="1" x14ac:dyDescent="0.3">
      <c r="B42" s="34" t="s">
        <v>78</v>
      </c>
      <c r="C42" s="36" t="s">
        <v>46</v>
      </c>
      <c r="D42" s="35">
        <v>0.95399999999999996</v>
      </c>
    </row>
    <row r="43" spans="2:4" hidden="1" x14ac:dyDescent="0.3">
      <c r="B43" s="34" t="s">
        <v>79</v>
      </c>
      <c r="C43" s="36" t="s">
        <v>37</v>
      </c>
      <c r="D43" s="35">
        <v>0.94899999999999995</v>
      </c>
    </row>
    <row r="44" spans="2:4" hidden="1" x14ac:dyDescent="0.3">
      <c r="B44" s="34" t="s">
        <v>80</v>
      </c>
      <c r="C44" s="36" t="s">
        <v>46</v>
      </c>
      <c r="D44" s="35">
        <v>0.95399999999999996</v>
      </c>
    </row>
    <row r="45" spans="2:4" hidden="1" x14ac:dyDescent="0.3">
      <c r="B45" s="34" t="s">
        <v>81</v>
      </c>
      <c r="C45" s="34" t="s">
        <v>41</v>
      </c>
      <c r="D45" s="35">
        <v>0.99299999999999999</v>
      </c>
    </row>
    <row r="46" spans="2:4" hidden="1" x14ac:dyDescent="0.3">
      <c r="B46" s="34" t="s">
        <v>82</v>
      </c>
      <c r="C46" s="36" t="s">
        <v>37</v>
      </c>
      <c r="D46" s="35">
        <v>0.94899999999999995</v>
      </c>
    </row>
    <row r="47" spans="2:4" hidden="1" x14ac:dyDescent="0.3">
      <c r="B47" s="34" t="s">
        <v>83</v>
      </c>
      <c r="C47" s="36" t="s">
        <v>46</v>
      </c>
      <c r="D47" s="35">
        <v>0.95399999999999996</v>
      </c>
    </row>
    <row r="48" spans="2:4" hidden="1" x14ac:dyDescent="0.3">
      <c r="B48" s="34" t="s">
        <v>84</v>
      </c>
      <c r="C48" s="36" t="s">
        <v>37</v>
      </c>
      <c r="D48" s="35">
        <v>0.94899999999999995</v>
      </c>
    </row>
    <row r="49" spans="2:4" hidden="1" x14ac:dyDescent="0.3">
      <c r="B49" s="34" t="s">
        <v>85</v>
      </c>
      <c r="C49" s="34" t="s">
        <v>41</v>
      </c>
      <c r="D49" s="35">
        <v>0.99299999999999999</v>
      </c>
    </row>
    <row r="50" spans="2:4" hidden="1" x14ac:dyDescent="0.3">
      <c r="B50" s="34" t="s">
        <v>86</v>
      </c>
      <c r="C50" s="36" t="s">
        <v>39</v>
      </c>
      <c r="D50" s="35">
        <v>1.022</v>
      </c>
    </row>
    <row r="51" spans="2:4" hidden="1" x14ac:dyDescent="0.3">
      <c r="B51" s="34" t="s">
        <v>87</v>
      </c>
      <c r="C51" s="36" t="s">
        <v>46</v>
      </c>
      <c r="D51" s="35">
        <v>0.95399999999999996</v>
      </c>
    </row>
    <row r="52" spans="2:4" hidden="1" x14ac:dyDescent="0.3">
      <c r="B52" s="34" t="s">
        <v>88</v>
      </c>
      <c r="C52" s="36" t="s">
        <v>46</v>
      </c>
      <c r="D52" s="35">
        <v>0.95399999999999996</v>
      </c>
    </row>
    <row r="53" spans="2:4" hidden="1" x14ac:dyDescent="0.3">
      <c r="B53" s="34" t="s">
        <v>89</v>
      </c>
      <c r="C53" s="36" t="s">
        <v>46</v>
      </c>
      <c r="D53" s="35">
        <v>0.95399999999999996</v>
      </c>
    </row>
    <row r="54" spans="2:4" hidden="1" x14ac:dyDescent="0.3">
      <c r="B54" s="34" t="s">
        <v>90</v>
      </c>
      <c r="C54" s="34" t="s">
        <v>41</v>
      </c>
      <c r="D54" s="35">
        <v>0.99299999999999999</v>
      </c>
    </row>
    <row r="55" spans="2:4" hidden="1" x14ac:dyDescent="0.3">
      <c r="B55" s="34" t="s">
        <v>91</v>
      </c>
      <c r="C55" s="34" t="s">
        <v>41</v>
      </c>
      <c r="D55" s="35">
        <v>0.99299999999999999</v>
      </c>
    </row>
    <row r="56" spans="2:4" hidden="1" x14ac:dyDescent="0.3">
      <c r="B56" s="34" t="s">
        <v>92</v>
      </c>
      <c r="C56" s="36" t="s">
        <v>50</v>
      </c>
      <c r="D56" s="35">
        <v>0.95299999999999996</v>
      </c>
    </row>
    <row r="57" spans="2:4" hidden="1" x14ac:dyDescent="0.3">
      <c r="B57" s="34" t="s">
        <v>93</v>
      </c>
      <c r="C57" s="36" t="s">
        <v>46</v>
      </c>
      <c r="D57" s="35">
        <v>0.95399999999999996</v>
      </c>
    </row>
    <row r="58" spans="2:4" hidden="1" x14ac:dyDescent="0.3">
      <c r="B58" s="34" t="s">
        <v>94</v>
      </c>
      <c r="C58" s="36" t="s">
        <v>39</v>
      </c>
      <c r="D58" s="35">
        <v>1.022</v>
      </c>
    </row>
    <row r="59" spans="2:4" hidden="1" x14ac:dyDescent="0.3">
      <c r="B59" s="34" t="s">
        <v>95</v>
      </c>
      <c r="C59" s="34" t="s">
        <v>41</v>
      </c>
      <c r="D59" s="35">
        <v>0.99299999999999999</v>
      </c>
    </row>
    <row r="60" spans="2:4" hidden="1" x14ac:dyDescent="0.3">
      <c r="B60" s="34" t="s">
        <v>96</v>
      </c>
      <c r="C60" s="36" t="s">
        <v>50</v>
      </c>
      <c r="D60" s="35">
        <v>0.95299999999999996</v>
      </c>
    </row>
    <row r="61" spans="2:4" hidden="1" x14ac:dyDescent="0.3">
      <c r="B61" s="34" t="s">
        <v>97</v>
      </c>
      <c r="C61" s="36" t="s">
        <v>46</v>
      </c>
      <c r="D61" s="35">
        <v>0.95399999999999996</v>
      </c>
    </row>
    <row r="62" spans="2:4" hidden="1" x14ac:dyDescent="0.3">
      <c r="B62" s="34" t="s">
        <v>98</v>
      </c>
      <c r="C62" s="36" t="s">
        <v>48</v>
      </c>
      <c r="D62" s="35">
        <v>1.0580000000000001</v>
      </c>
    </row>
    <row r="63" spans="2:4" hidden="1" x14ac:dyDescent="0.3">
      <c r="B63" s="34" t="s">
        <v>99</v>
      </c>
      <c r="C63" s="36" t="s">
        <v>46</v>
      </c>
      <c r="D63" s="35">
        <v>0.95399999999999996</v>
      </c>
    </row>
    <row r="64" spans="2:4" hidden="1" x14ac:dyDescent="0.3">
      <c r="B64" s="34" t="s">
        <v>100</v>
      </c>
      <c r="C64" s="34" t="s">
        <v>41</v>
      </c>
      <c r="D64" s="35">
        <v>0.99299999999999999</v>
      </c>
    </row>
    <row r="65" spans="2:4" hidden="1" x14ac:dyDescent="0.3">
      <c r="B65" s="34" t="s">
        <v>101</v>
      </c>
      <c r="C65" s="36" t="s">
        <v>65</v>
      </c>
      <c r="D65" s="35">
        <v>1.02</v>
      </c>
    </row>
    <row r="66" spans="2:4" hidden="1" x14ac:dyDescent="0.3">
      <c r="B66" s="34" t="s">
        <v>102</v>
      </c>
      <c r="C66" s="34" t="s">
        <v>41</v>
      </c>
      <c r="D66" s="35">
        <v>0.99299999999999999</v>
      </c>
    </row>
    <row r="67" spans="2:4" hidden="1" x14ac:dyDescent="0.3">
      <c r="B67" s="34" t="s">
        <v>103</v>
      </c>
      <c r="C67" s="34" t="s">
        <v>41</v>
      </c>
      <c r="D67" s="35">
        <v>0.99299999999999999</v>
      </c>
    </row>
    <row r="68" spans="2:4" hidden="1" x14ac:dyDescent="0.3">
      <c r="B68" s="34" t="s">
        <v>104</v>
      </c>
      <c r="C68" s="36" t="s">
        <v>37</v>
      </c>
      <c r="D68" s="35">
        <v>0.94899999999999995</v>
      </c>
    </row>
    <row r="69" spans="2:4" hidden="1" x14ac:dyDescent="0.3">
      <c r="B69" s="34" t="s">
        <v>105</v>
      </c>
      <c r="C69" s="36" t="s">
        <v>46</v>
      </c>
      <c r="D69" s="35">
        <v>0.95399999999999996</v>
      </c>
    </row>
    <row r="70" spans="2:4" hidden="1" x14ac:dyDescent="0.3">
      <c r="B70" s="34" t="s">
        <v>106</v>
      </c>
      <c r="C70" s="36" t="s">
        <v>107</v>
      </c>
      <c r="D70" s="35">
        <v>0.96199999999999997</v>
      </c>
    </row>
    <row r="71" spans="2:4" hidden="1" x14ac:dyDescent="0.3">
      <c r="B71" s="34" t="s">
        <v>108</v>
      </c>
      <c r="C71" s="34" t="s">
        <v>41</v>
      </c>
      <c r="D71" s="35">
        <v>0.99299999999999999</v>
      </c>
    </row>
    <row r="72" spans="2:4" hidden="1" x14ac:dyDescent="0.3">
      <c r="B72" s="34" t="s">
        <v>109</v>
      </c>
      <c r="C72" s="34" t="s">
        <v>39</v>
      </c>
      <c r="D72" s="35">
        <v>1.022</v>
      </c>
    </row>
    <row r="73" spans="2:4" hidden="1" x14ac:dyDescent="0.3">
      <c r="B73" s="34" t="s">
        <v>110</v>
      </c>
      <c r="C73" s="34" t="s">
        <v>41</v>
      </c>
      <c r="D73" s="35">
        <v>0.99299999999999999</v>
      </c>
    </row>
    <row r="74" spans="2:4" hidden="1" x14ac:dyDescent="0.3">
      <c r="B74" s="34" t="s">
        <v>111</v>
      </c>
      <c r="C74" s="36" t="s">
        <v>46</v>
      </c>
      <c r="D74" s="35">
        <v>0.95399999999999996</v>
      </c>
    </row>
    <row r="75" spans="2:4" hidden="1" x14ac:dyDescent="0.3">
      <c r="B75" s="34" t="s">
        <v>112</v>
      </c>
      <c r="C75" s="36" t="s">
        <v>46</v>
      </c>
      <c r="D75" s="35">
        <v>0.95399999999999996</v>
      </c>
    </row>
    <row r="76" spans="2:4" hidden="1" x14ac:dyDescent="0.3">
      <c r="B76" s="34" t="s">
        <v>113</v>
      </c>
      <c r="C76" s="36" t="s">
        <v>50</v>
      </c>
      <c r="D76" s="35">
        <v>0.95299999999999996</v>
      </c>
    </row>
    <row r="77" spans="2:4" hidden="1" x14ac:dyDescent="0.3">
      <c r="B77" s="34" t="s">
        <v>114</v>
      </c>
      <c r="C77" s="36" t="s">
        <v>46</v>
      </c>
      <c r="D77" s="35">
        <v>0.95399999999999996</v>
      </c>
    </row>
    <row r="78" spans="2:4" hidden="1" x14ac:dyDescent="0.3">
      <c r="B78" s="34" t="s">
        <v>115</v>
      </c>
      <c r="C78" s="34" t="s">
        <v>41</v>
      </c>
      <c r="D78" s="35">
        <v>0.99299999999999999</v>
      </c>
    </row>
    <row r="79" spans="2:4" hidden="1" x14ac:dyDescent="0.3">
      <c r="B79" s="34" t="s">
        <v>116</v>
      </c>
      <c r="C79" s="36" t="s">
        <v>52</v>
      </c>
      <c r="D79" s="35">
        <v>0.94099999999999995</v>
      </c>
    </row>
    <row r="80" spans="2:4" hidden="1" x14ac:dyDescent="0.3">
      <c r="B80" s="34" t="s">
        <v>117</v>
      </c>
      <c r="C80" s="34" t="s">
        <v>39</v>
      </c>
      <c r="D80" s="35">
        <v>1.022</v>
      </c>
    </row>
    <row r="81" spans="2:4" hidden="1" x14ac:dyDescent="0.3">
      <c r="B81" s="34" t="s">
        <v>118</v>
      </c>
      <c r="C81" s="36" t="s">
        <v>39</v>
      </c>
      <c r="D81" s="35">
        <v>1.022</v>
      </c>
    </row>
    <row r="82" spans="2:4" hidden="1" x14ac:dyDescent="0.3">
      <c r="B82" s="34" t="s">
        <v>119</v>
      </c>
      <c r="C82" s="36" t="s">
        <v>39</v>
      </c>
      <c r="D82" s="35">
        <v>1.022</v>
      </c>
    </row>
    <row r="83" spans="2:4" hidden="1" x14ac:dyDescent="0.3">
      <c r="B83" s="34" t="s">
        <v>120</v>
      </c>
      <c r="C83" s="36" t="s">
        <v>44</v>
      </c>
      <c r="D83" s="35">
        <v>0.92200000000000004</v>
      </c>
    </row>
    <row r="84" spans="2:4" hidden="1" x14ac:dyDescent="0.3">
      <c r="B84" s="34" t="s">
        <v>121</v>
      </c>
      <c r="C84" s="36" t="s">
        <v>50</v>
      </c>
      <c r="D84" s="35">
        <v>0.95299999999999996</v>
      </c>
    </row>
    <row r="85" spans="2:4" hidden="1" x14ac:dyDescent="0.3">
      <c r="B85" s="34" t="s">
        <v>122</v>
      </c>
      <c r="C85" s="34" t="s">
        <v>41</v>
      </c>
      <c r="D85" s="35">
        <v>0.99299999999999999</v>
      </c>
    </row>
    <row r="86" spans="2:4" hidden="1" x14ac:dyDescent="0.3">
      <c r="B86" s="34" t="s">
        <v>123</v>
      </c>
      <c r="C86" s="36" t="s">
        <v>46</v>
      </c>
      <c r="D86" s="35">
        <v>0.95399999999999996</v>
      </c>
    </row>
    <row r="87" spans="2:4" hidden="1" x14ac:dyDescent="0.3">
      <c r="B87" s="34" t="s">
        <v>124</v>
      </c>
      <c r="C87" s="34" t="s">
        <v>41</v>
      </c>
      <c r="D87" s="35">
        <v>0.99299999999999999</v>
      </c>
    </row>
    <row r="88" spans="2:4" hidden="1" x14ac:dyDescent="0.3">
      <c r="B88" s="34" t="s">
        <v>125</v>
      </c>
      <c r="C88" s="34" t="s">
        <v>41</v>
      </c>
      <c r="D88" s="35">
        <v>0.99299999999999999</v>
      </c>
    </row>
    <row r="89" spans="2:4" hidden="1" x14ac:dyDescent="0.3">
      <c r="B89" s="34" t="s">
        <v>126</v>
      </c>
      <c r="C89" s="36" t="s">
        <v>65</v>
      </c>
      <c r="D89" s="35">
        <v>1.02</v>
      </c>
    </row>
    <row r="90" spans="2:4" hidden="1" x14ac:dyDescent="0.3">
      <c r="B90" s="34" t="s">
        <v>127</v>
      </c>
      <c r="C90" s="34" t="s">
        <v>41</v>
      </c>
      <c r="D90" s="35">
        <v>0.99299999999999999</v>
      </c>
    </row>
    <row r="91" spans="2:4" hidden="1" x14ac:dyDescent="0.3">
      <c r="B91" s="34" t="s">
        <v>128</v>
      </c>
      <c r="C91" s="36" t="s">
        <v>50</v>
      </c>
      <c r="D91" s="35">
        <v>0.95299999999999996</v>
      </c>
    </row>
    <row r="92" spans="2:4" hidden="1" x14ac:dyDescent="0.3">
      <c r="B92" s="34" t="s">
        <v>129</v>
      </c>
      <c r="C92" s="34" t="s">
        <v>39</v>
      </c>
      <c r="D92" s="35">
        <v>1.022</v>
      </c>
    </row>
    <row r="93" spans="2:4" hidden="1" x14ac:dyDescent="0.3">
      <c r="B93" s="34" t="s">
        <v>130</v>
      </c>
      <c r="C93" s="36" t="s">
        <v>50</v>
      </c>
      <c r="D93" s="35">
        <v>0.95299999999999996</v>
      </c>
    </row>
    <row r="94" spans="2:4" hidden="1" x14ac:dyDescent="0.3">
      <c r="B94" s="34" t="s">
        <v>131</v>
      </c>
      <c r="C94" s="34" t="s">
        <v>41</v>
      </c>
      <c r="D94" s="35">
        <v>0.99299999999999999</v>
      </c>
    </row>
    <row r="95" spans="2:4" hidden="1" x14ac:dyDescent="0.3">
      <c r="B95" s="34" t="s">
        <v>132</v>
      </c>
      <c r="C95" s="36" t="s">
        <v>50</v>
      </c>
      <c r="D95" s="35">
        <v>0.95299999999999996</v>
      </c>
    </row>
    <row r="96" spans="2:4" hidden="1" x14ac:dyDescent="0.3">
      <c r="B96" s="37" t="s">
        <v>133</v>
      </c>
      <c r="C96" s="38" t="s">
        <v>39</v>
      </c>
      <c r="D96" s="39">
        <v>1.022</v>
      </c>
    </row>
    <row r="97" spans="2:4" hidden="1" x14ac:dyDescent="0.3">
      <c r="B97" s="40" t="s">
        <v>134</v>
      </c>
      <c r="C97" s="41" t="s">
        <v>46</v>
      </c>
      <c r="D97" s="42">
        <v>0.95399999999999996</v>
      </c>
    </row>
    <row r="98" spans="2:4" hidden="1" x14ac:dyDescent="0.3">
      <c r="B98" s="43" t="s">
        <v>135</v>
      </c>
      <c r="C98" s="43" t="s">
        <v>41</v>
      </c>
      <c r="D98" s="42">
        <v>0.99299999999999999</v>
      </c>
    </row>
    <row r="99" spans="2:4" hidden="1" x14ac:dyDescent="0.3">
      <c r="B99" s="43" t="s">
        <v>136</v>
      </c>
      <c r="C99" s="43" t="s">
        <v>41</v>
      </c>
      <c r="D99" s="42">
        <v>0.99299999999999999</v>
      </c>
    </row>
    <row r="100" spans="2:4" hidden="1" x14ac:dyDescent="0.3">
      <c r="B100" s="43" t="s">
        <v>137</v>
      </c>
      <c r="C100" s="43" t="s">
        <v>46</v>
      </c>
      <c r="D100" s="42">
        <v>0.95399999999999996</v>
      </c>
    </row>
    <row r="101" spans="2:4" hidden="1" x14ac:dyDescent="0.3">
      <c r="B101" s="43" t="s">
        <v>138</v>
      </c>
      <c r="C101" s="43" t="s">
        <v>39</v>
      </c>
      <c r="D101" s="42">
        <v>1.022</v>
      </c>
    </row>
    <row r="102" spans="2:4" hidden="1" x14ac:dyDescent="0.3">
      <c r="B102" s="43" t="s">
        <v>139</v>
      </c>
      <c r="C102" s="43" t="s">
        <v>46</v>
      </c>
      <c r="D102" s="42">
        <v>0.95399999999999996</v>
      </c>
    </row>
    <row r="103" spans="2:4" hidden="1" x14ac:dyDescent="0.3">
      <c r="B103" s="43" t="s">
        <v>140</v>
      </c>
      <c r="C103" s="43" t="s">
        <v>39</v>
      </c>
      <c r="D103" s="42">
        <v>1.022</v>
      </c>
    </row>
    <row r="104" spans="2:4" hidden="1" x14ac:dyDescent="0.3">
      <c r="B104" s="43" t="s">
        <v>141</v>
      </c>
      <c r="C104" s="43" t="s">
        <v>37</v>
      </c>
      <c r="D104" s="42">
        <v>0.94899999999999995</v>
      </c>
    </row>
    <row r="105" spans="2:4" hidden="1" x14ac:dyDescent="0.3">
      <c r="B105" s="43" t="s">
        <v>142</v>
      </c>
      <c r="C105" s="43" t="s">
        <v>52</v>
      </c>
      <c r="D105" s="42">
        <v>0.94099999999999995</v>
      </c>
    </row>
    <row r="106" spans="2:4" hidden="1" x14ac:dyDescent="0.3">
      <c r="B106" s="43" t="s">
        <v>143</v>
      </c>
      <c r="C106" s="43" t="s">
        <v>41</v>
      </c>
      <c r="D106" s="43">
        <v>0.99299999999999999</v>
      </c>
    </row>
    <row r="107" spans="2:4" hidden="1" x14ac:dyDescent="0.3">
      <c r="B107" s="43" t="s">
        <v>144</v>
      </c>
      <c r="C107" s="43" t="s">
        <v>37</v>
      </c>
      <c r="D107" s="42">
        <v>0.94899999999999995</v>
      </c>
    </row>
    <row r="108" spans="2:4" hidden="1" x14ac:dyDescent="0.3">
      <c r="B108" s="43" t="s">
        <v>145</v>
      </c>
      <c r="C108" s="43" t="s">
        <v>50</v>
      </c>
      <c r="D108" s="42">
        <v>0.95299999999999996</v>
      </c>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AD578108-DE47-44B2-8C8E-599EA359FE79}">
      <formula1>$B$10:$B$108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1AFA1-3046-4051-9E0C-2F55BA0448E2}">
  <dimension ref="A1:E42"/>
  <sheetViews>
    <sheetView workbookViewId="0">
      <selection activeCell="B38" sqref="B38"/>
    </sheetView>
  </sheetViews>
  <sheetFormatPr defaultRowHeight="15.05" x14ac:dyDescent="0.3"/>
  <cols>
    <col min="1" max="1" width="44.44140625" customWidth="1"/>
    <col min="2" max="2" width="22.33203125" customWidth="1"/>
    <col min="3" max="3" width="13.77734375" customWidth="1"/>
    <col min="4" max="4" width="18.6640625" customWidth="1"/>
    <col min="5" max="5" width="12.5546875" customWidth="1"/>
    <col min="6" max="6" width="12.33203125" customWidth="1"/>
  </cols>
  <sheetData>
    <row r="1" spans="1:5" ht="15.75" x14ac:dyDescent="0.3">
      <c r="A1" s="44" t="s">
        <v>146</v>
      </c>
      <c r="B1" s="3"/>
      <c r="C1" s="3"/>
      <c r="D1" s="1"/>
      <c r="E1" s="64"/>
    </row>
    <row r="2" spans="1:5" x14ac:dyDescent="0.3">
      <c r="A2" s="1"/>
      <c r="B2" s="1"/>
      <c r="C2" s="1"/>
      <c r="D2" s="1"/>
      <c r="E2" s="64"/>
    </row>
    <row r="3" spans="1:5" x14ac:dyDescent="0.3">
      <c r="A3" s="5" t="s">
        <v>147</v>
      </c>
      <c r="B3" s="1"/>
      <c r="C3" s="1"/>
      <c r="D3" s="5" t="s">
        <v>148</v>
      </c>
      <c r="E3" s="64"/>
    </row>
    <row r="4" spans="1:5" x14ac:dyDescent="0.3">
      <c r="A4" s="45" t="s">
        <v>177</v>
      </c>
      <c r="B4" s="21">
        <f>'Direct Staffing'!D34</f>
        <v>28.45</v>
      </c>
      <c r="C4" s="3"/>
      <c r="D4" s="46">
        <f>B4</f>
        <v>28.45</v>
      </c>
      <c r="E4" s="64"/>
    </row>
    <row r="5" spans="1:5" x14ac:dyDescent="0.3">
      <c r="A5" s="45" t="s">
        <v>178</v>
      </c>
      <c r="B5" s="21">
        <f>'Direct Staffing'!D35</f>
        <v>32.019999999999996</v>
      </c>
      <c r="C5" s="3"/>
      <c r="D5" s="46">
        <f>B5</f>
        <v>32.019999999999996</v>
      </c>
      <c r="E5" s="64"/>
    </row>
    <row r="6" spans="1:5" x14ac:dyDescent="0.3">
      <c r="A6" s="1"/>
      <c r="B6" s="1"/>
      <c r="C6" s="1"/>
      <c r="D6" s="1"/>
      <c r="E6" s="64"/>
    </row>
    <row r="7" spans="1:5" x14ac:dyDescent="0.3">
      <c r="A7" s="5" t="s">
        <v>149</v>
      </c>
      <c r="B7" s="1"/>
      <c r="C7" s="1"/>
      <c r="D7" s="1"/>
      <c r="E7" s="64"/>
    </row>
    <row r="8" spans="1:5" x14ac:dyDescent="0.3">
      <c r="A8" s="45" t="s">
        <v>179</v>
      </c>
      <c r="B8" s="111">
        <v>0.155</v>
      </c>
      <c r="C8" s="3"/>
      <c r="D8" s="46">
        <f>ROUND(B8*D4,4)</f>
        <v>4.4097999999999997</v>
      </c>
      <c r="E8" s="64"/>
    </row>
    <row r="9" spans="1:5" x14ac:dyDescent="0.3">
      <c r="A9" s="45" t="s">
        <v>180</v>
      </c>
      <c r="B9" s="112"/>
      <c r="C9" s="3"/>
      <c r="D9" s="46">
        <f>ROUND(B8*D5,4)</f>
        <v>4.9630999999999998</v>
      </c>
      <c r="E9" s="64"/>
    </row>
    <row r="10" spans="1:5" x14ac:dyDescent="0.3">
      <c r="A10" s="1"/>
      <c r="B10" s="1"/>
      <c r="C10" s="1"/>
      <c r="D10" s="1"/>
      <c r="E10" s="64"/>
    </row>
    <row r="11" spans="1:5" x14ac:dyDescent="0.3">
      <c r="A11" s="5" t="s">
        <v>150</v>
      </c>
      <c r="B11" s="1"/>
      <c r="C11" s="1"/>
      <c r="D11" s="1"/>
      <c r="E11" s="64"/>
    </row>
    <row r="12" spans="1:5" x14ac:dyDescent="0.3">
      <c r="A12" s="45" t="s">
        <v>181</v>
      </c>
      <c r="B12" s="113">
        <v>0.23599999999999999</v>
      </c>
      <c r="C12" s="46"/>
      <c r="D12" s="46">
        <f>ROUND(B12*(D4+D8),4)</f>
        <v>7.7549000000000001</v>
      </c>
      <c r="E12" s="64"/>
    </row>
    <row r="13" spans="1:5" x14ac:dyDescent="0.3">
      <c r="A13" s="45" t="s">
        <v>182</v>
      </c>
      <c r="B13" s="114"/>
      <c r="C13" s="46"/>
      <c r="D13" s="46">
        <f>ROUND(B12*(D5+D9),4)</f>
        <v>8.7279999999999998</v>
      </c>
      <c r="E13" s="64"/>
    </row>
    <row r="14" spans="1:5" x14ac:dyDescent="0.3">
      <c r="A14" s="1"/>
      <c r="B14" s="1"/>
      <c r="C14" s="1"/>
      <c r="D14" s="1"/>
      <c r="E14" s="64"/>
    </row>
    <row r="15" spans="1:5" x14ac:dyDescent="0.3">
      <c r="A15" s="5" t="s">
        <v>151</v>
      </c>
      <c r="B15" s="1"/>
      <c r="C15" s="1"/>
      <c r="D15" s="1"/>
      <c r="E15" s="64"/>
    </row>
    <row r="16" spans="1:5" x14ac:dyDescent="0.3">
      <c r="A16" s="47" t="s">
        <v>183</v>
      </c>
      <c r="B16" s="115">
        <v>4.7E-2</v>
      </c>
      <c r="C16" s="3"/>
      <c r="D16" s="48">
        <f>ROUND((D4+D8+D12)*B16,4)</f>
        <v>1.9089</v>
      </c>
      <c r="E16" s="64"/>
    </row>
    <row r="17" spans="1:5" x14ac:dyDescent="0.3">
      <c r="A17" s="47" t="s">
        <v>184</v>
      </c>
      <c r="B17" s="116"/>
      <c r="C17" s="3"/>
      <c r="D17" s="48">
        <f>ROUND((D5+D9+D13)*B16,4)</f>
        <v>2.1484000000000001</v>
      </c>
      <c r="E17" s="64"/>
    </row>
    <row r="18" spans="1:5" x14ac:dyDescent="0.3">
      <c r="A18" s="1"/>
      <c r="B18" s="1"/>
      <c r="C18" s="1"/>
      <c r="D18" s="1"/>
      <c r="E18" s="64"/>
    </row>
    <row r="19" spans="1:5" x14ac:dyDescent="0.3">
      <c r="A19" s="5" t="s">
        <v>152</v>
      </c>
      <c r="B19" s="1"/>
      <c r="C19" s="1"/>
      <c r="D19" s="1"/>
      <c r="E19" s="64"/>
    </row>
    <row r="20" spans="1:5" x14ac:dyDescent="0.3">
      <c r="A20" s="45" t="s">
        <v>185</v>
      </c>
      <c r="B20" s="117">
        <v>0.23250000000000001</v>
      </c>
      <c r="C20" s="46"/>
      <c r="D20" s="46">
        <f>E20-(D4+D12+D8+D16)</f>
        <v>12.881699999999995</v>
      </c>
      <c r="E20" s="64">
        <f>ROUND((D4+D12+D8+D16)/(1-B20),4)</f>
        <v>55.405299999999997</v>
      </c>
    </row>
    <row r="21" spans="1:5" x14ac:dyDescent="0.3">
      <c r="A21" s="45" t="s">
        <v>186</v>
      </c>
      <c r="B21" s="118"/>
      <c r="C21" s="46"/>
      <c r="D21" s="46">
        <f>E21-(D5+D13+D9+D17)</f>
        <v>14.498200000000004</v>
      </c>
      <c r="E21" s="64">
        <f>ROUND((D5+D13+D9+D17)/(1-B20),4)</f>
        <v>62.357700000000001</v>
      </c>
    </row>
    <row r="22" spans="1:5" x14ac:dyDescent="0.3">
      <c r="A22" s="28"/>
      <c r="B22" s="49"/>
      <c r="C22" s="46"/>
      <c r="D22" s="46"/>
      <c r="E22" s="64"/>
    </row>
    <row r="23" spans="1:5" x14ac:dyDescent="0.3">
      <c r="A23" s="50" t="s">
        <v>153</v>
      </c>
      <c r="B23" s="51"/>
      <c r="C23" s="52"/>
      <c r="D23" s="52"/>
      <c r="E23" s="64"/>
    </row>
    <row r="24" spans="1:5" x14ac:dyDescent="0.3">
      <c r="A24" s="53" t="s">
        <v>187</v>
      </c>
      <c r="B24" s="119" t="str">
        <f>'Regional Variance Factor'!B7</f>
        <v>-</v>
      </c>
      <c r="C24" s="54"/>
      <c r="D24" s="55" t="str">
        <f>IF((B24&lt;&gt;"-"),((E20*B24)-E20),"Select County")</f>
        <v>Select County</v>
      </c>
      <c r="E24" s="64"/>
    </row>
    <row r="25" spans="1:5" x14ac:dyDescent="0.3">
      <c r="A25" s="53" t="s">
        <v>188</v>
      </c>
      <c r="B25" s="120"/>
      <c r="C25" s="54"/>
      <c r="D25" s="55" t="str">
        <f>IF((B24&lt;&gt;"-"),((E21*B24)-E21),"Select County")</f>
        <v>Select County</v>
      </c>
      <c r="E25" s="64"/>
    </row>
    <row r="26" spans="1:5" x14ac:dyDescent="0.3">
      <c r="A26" s="1"/>
      <c r="B26" s="1"/>
      <c r="C26" s="1"/>
      <c r="D26" s="55"/>
      <c r="E26" s="64"/>
    </row>
    <row r="27" spans="1:5" x14ac:dyDescent="0.3">
      <c r="A27" s="56" t="s">
        <v>189</v>
      </c>
      <c r="B27" s="21" t="str">
        <f>D27</f>
        <v>Select County</v>
      </c>
      <c r="C27" s="3"/>
      <c r="D27" s="81" t="str">
        <f>IF((B24&lt;&gt;"-"),E20+D24,"Select County")</f>
        <v>Select County</v>
      </c>
      <c r="E27" s="64"/>
    </row>
    <row r="28" spans="1:5" x14ac:dyDescent="0.3">
      <c r="A28" s="56" t="s">
        <v>190</v>
      </c>
      <c r="B28" s="21" t="str">
        <f>D28</f>
        <v>Select County</v>
      </c>
      <c r="C28" s="3"/>
      <c r="D28" s="81" t="str">
        <f>IF((B24&lt;&gt;"-"),E21+D25,"Select County")</f>
        <v>Select County</v>
      </c>
      <c r="E28" s="64"/>
    </row>
    <row r="29" spans="1:5" x14ac:dyDescent="0.3">
      <c r="A29" s="1"/>
      <c r="B29" s="1"/>
      <c r="C29" s="1"/>
      <c r="D29" s="1"/>
      <c r="E29" s="64"/>
    </row>
    <row r="30" spans="1:5" x14ac:dyDescent="0.3">
      <c r="A30" s="56" t="s">
        <v>191</v>
      </c>
      <c r="B30" s="57" t="str">
        <f>IF((B24&lt;&gt;"-"),ROUND(B27/4,4),"Select County")</f>
        <v>Select County</v>
      </c>
      <c r="C30" s="1"/>
      <c r="D30" s="1"/>
      <c r="E30" s="64"/>
    </row>
    <row r="31" spans="1:5" x14ac:dyDescent="0.3">
      <c r="A31" s="56" t="s">
        <v>192</v>
      </c>
      <c r="B31" s="57" t="str">
        <f>IF((B24&lt;&gt;"-"),ROUND(B28/4,4),"Select County")</f>
        <v>Select County</v>
      </c>
      <c r="C31" s="1"/>
      <c r="D31" s="1"/>
      <c r="E31" s="64"/>
    </row>
    <row r="32" spans="1:5" x14ac:dyDescent="0.3">
      <c r="A32" s="3"/>
      <c r="B32" s="3"/>
      <c r="C32" s="3"/>
      <c r="D32" s="3"/>
      <c r="E32" s="64"/>
    </row>
    <row r="33" spans="1:5" x14ac:dyDescent="0.3">
      <c r="A33" s="58" t="s">
        <v>154</v>
      </c>
      <c r="B33" s="59">
        <v>1</v>
      </c>
      <c r="C33" s="60"/>
      <c r="D33" s="60"/>
      <c r="E33" s="65"/>
    </row>
    <row r="34" spans="1:5" x14ac:dyDescent="0.3">
      <c r="A34" s="61" t="s">
        <v>155</v>
      </c>
      <c r="B34" s="62" t="s">
        <v>35</v>
      </c>
      <c r="C34" s="60"/>
      <c r="D34" s="63"/>
      <c r="E34" s="65"/>
    </row>
    <row r="35" spans="1:5" x14ac:dyDescent="0.3">
      <c r="A35" s="61" t="s">
        <v>156</v>
      </c>
      <c r="B35" s="62" t="s">
        <v>35</v>
      </c>
      <c r="C35" s="60"/>
      <c r="D35" s="63"/>
      <c r="E35" s="65"/>
    </row>
    <row r="36" spans="1:5" x14ac:dyDescent="0.3">
      <c r="A36" s="60"/>
      <c r="B36" s="60"/>
      <c r="C36" s="60"/>
      <c r="D36" s="60"/>
      <c r="E36" s="65"/>
    </row>
    <row r="37" spans="1:5" x14ac:dyDescent="0.3">
      <c r="A37" s="5" t="s">
        <v>157</v>
      </c>
      <c r="B37" s="3"/>
      <c r="C37" s="3"/>
      <c r="D37" s="3"/>
      <c r="E37" s="64"/>
    </row>
    <row r="38" spans="1:5" x14ac:dyDescent="0.3">
      <c r="A38" s="20" t="s">
        <v>193</v>
      </c>
      <c r="B38" s="27" t="str">
        <f>IF((B24&lt;&gt;"-"),ROUND(B33*B27,4),"Select County")</f>
        <v>Select County</v>
      </c>
      <c r="C38" s="3"/>
      <c r="D38" s="3"/>
      <c r="E38" s="64"/>
    </row>
    <row r="39" spans="1:5" x14ac:dyDescent="0.3">
      <c r="A39" s="20" t="s">
        <v>194</v>
      </c>
      <c r="B39" s="27" t="str">
        <f>IF((B24&lt;&gt;"-"),ROUND(B33*B28,4),"Select County")</f>
        <v>Select County</v>
      </c>
      <c r="C39" s="82" t="e">
        <f>(B39-B38)/B38</f>
        <v>#VALUE!</v>
      </c>
      <c r="D39" s="3"/>
      <c r="E39" s="64"/>
    </row>
    <row r="40" spans="1:5" x14ac:dyDescent="0.3">
      <c r="A40" s="20" t="s">
        <v>195</v>
      </c>
      <c r="B40" s="27" t="str">
        <f>IF((B24&lt;&gt;"-"),ROUND(B33*B30,4),"Select County")</f>
        <v>Select County</v>
      </c>
      <c r="C40" s="3"/>
      <c r="D40" s="3"/>
      <c r="E40" s="64"/>
    </row>
    <row r="41" spans="1:5" x14ac:dyDescent="0.3">
      <c r="A41" s="20" t="s">
        <v>196</v>
      </c>
      <c r="B41" s="27" t="str">
        <f>IF((B24&lt;&gt;"-"),ROUND(B33*B31,4),"Select County")</f>
        <v>Select County</v>
      </c>
      <c r="C41" s="3"/>
      <c r="D41" s="3"/>
      <c r="E41" s="64"/>
    </row>
    <row r="42" spans="1:5" x14ac:dyDescent="0.3">
      <c r="A42" s="3"/>
      <c r="B42" s="3"/>
      <c r="C42" s="3"/>
      <c r="D42" s="3"/>
    </row>
  </sheetData>
  <mergeCells count="5">
    <mergeCell ref="B8:B9"/>
    <mergeCell ref="B12:B13"/>
    <mergeCell ref="B16:B17"/>
    <mergeCell ref="B20:B21"/>
    <mergeCell ref="B24:B25"/>
  </mergeCells>
  <dataValidations count="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3" xr:uid="{920CF067-AAB7-4AE6-9E56-E8765B8EEF93}"/>
    <dataValidation allowBlank="1" showInputMessage="1" showErrorMessage="1" prompt="Unit Regional Variance formula is Unit Rate multiplied by the appropriate Regional Variance Factor" sqref="B24" xr:uid="{BA02CA68-7C04-4265-9FF9-1710FA0B8638}"/>
    <dataValidation allowBlank="1" showInputMessage="1" showErrorMessage="1" prompt="Original Total 15 Minute Rate formula is 15 Minute Rate plus 15 Minute Budget Neutrality" sqref="B40:B41" xr:uid="{F28DA6B7-07DD-4061-A9ED-A35C8AE14524}"/>
    <dataValidation allowBlank="1" showInputMessage="1" showErrorMessage="1" prompt="Original Total Hourly Rate formula is Hourly Rate plus Hourly Budget Neutrality" sqref="B38:B39" xr:uid="{656002BB-E8B9-4B86-A996-411FCCE6A17C}"/>
    <dataValidation allowBlank="1" showInputMessage="1" showErrorMessage="1" prompt="Budget Neutrality Rate" sqref="B33 B23" xr:uid="{2493699B-6A5E-4C33-BCE4-376803FA4A8E}"/>
    <dataValidation allowBlank="1" showInputMessage="1" showErrorMessage="1" prompt="Hourly Budget Neutrality formula is Hourly Rate times Budget Neutrality Rate" sqref="B34" xr:uid="{1F580A4C-5710-42B5-BE6F-0FBABC363FEC}"/>
    <dataValidation allowBlank="1" showInputMessage="1" showErrorMessage="1" prompt="15 Minute Budget Neutrality formula is 15 Minute  Rate times Budget Neutrality Rate" sqref="B35" xr:uid="{641C7EE2-03D2-4F2C-BCD5-F5BEA927B4EA}"/>
    <dataValidation allowBlank="1" showInputMessage="1" showErrorMessage="1" prompt="15 Minute Unit Rate formula is Hourly Rate divided by 4" sqref="B30:B31" xr:uid="{BF53E25D-2907-4988-B871-0F56E39A6618}"/>
    <dataValidation allowBlank="1" showInputMessage="1" showErrorMessage="1" prompt="Hourly Rate formula is equal to Hourly Rate Calculation" sqref="B27:B28" xr:uid="{68651FA0-424F-4A50-B196-3346D4895A18}"/>
    <dataValidation allowBlank="1" showInputMessage="1" showErrorMessage="1" prompt="Program Related Expenses Rate Calculation formula is Hourly Rate minus (Direct Staffing Rate + Program Support Rate + Employee Related Expenses Rate + Client Programming and Supports Standard Rate)" sqref="D20:D22" xr:uid="{FCD9B76C-3907-4E86-BE77-9E47BD3BE45C}"/>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7:D28" xr:uid="{F8B5ED13-D322-4130-AD16-328BD7BC8D7D}"/>
    <dataValidation allowBlank="1" showInputMessage="1" showErrorMessage="1" prompt="Total Program Related Expenses Percentage formula is equal to Total Program Related Expenses Percent from Program Related Expenses sheet" sqref="B20 B22" xr:uid="{CED85A72-CA4B-4926-831B-E0B359C181E1}"/>
    <dataValidation allowBlank="1" showInputMessage="1" showErrorMessage="1" prompt="Client Programming and Supports Rate Calculation formula is (Direct Staffing Rate + Program Support Rate + Employee Related Expenses Rate) times Client Programming and Supports Standard" sqref="D16:D17" xr:uid="{32888E63-9CC5-4C05-A90F-C5641F0BD4FC}"/>
    <dataValidation allowBlank="1" showInputMessage="1" showErrorMessage="1" prompt="Client Programming and Supports Standard formula is equal to Client Programming and Supports Percent from Client Programming &amp; Supports sheet" sqref="B16" xr:uid="{CDEA9E72-FC92-4421-810E-66D6219106E1}"/>
    <dataValidation allowBlank="1" showInputMessage="1" showErrorMessage="1" prompt="Employee Related Expenses Rate Calculation formula is Total Benefit Percentage times (Direct Staffing Rate + Program Support Rate)" sqref="D12:D13" xr:uid="{3FF8AB5E-EC26-4A27-81C2-CA36A7D3736F}"/>
    <dataValidation allowBlank="1" showInputMessage="1" showErrorMessage="1" prompt="Total Benefit Percentage formula is Total Employee Related Expense Percentage from Emp. Related Exp. sheet" sqref="B12" xr:uid="{761F6A0D-4FF0-4D19-B2DE-1E9FD3ED39DA}"/>
    <dataValidation allowBlank="1" showInputMessage="1" showErrorMessage="1" prompt="Program Support Rate Calculation formula is Program Support Hourly Standard times Direct Staffing Rate" sqref="D8:D9" xr:uid="{566B403C-51FD-42C1-B371-E880B31E447E}"/>
    <dataValidation allowBlank="1" showInputMessage="1" showErrorMessage="1" prompt="Program Support Hourly Standard formula is equal to Total Hourly Program Support Percentage from Program Plan Support sheet" sqref="B8" xr:uid="{068A419F-A2E4-4762-B0CF-7A16EDAB95CA}"/>
    <dataValidation allowBlank="1" showInputMessage="1" showErrorMessage="1" prompt="Direct Staffing Rate Calculation formula is equal to Total Costs for Staffing per Hour" sqref="D4:D5" xr:uid="{B4C157DD-62EC-448C-BED0-0DA7CF6BC5E5}"/>
    <dataValidation allowBlank="1" showInputMessage="1" showErrorMessage="1" prompt="Total Costs for Staffing per Hour formula is equal to Total Individual Staffing Amount from Direct Staffing sheet" sqref="B4:B5" xr:uid="{500BDD4B-B65E-45C0-BCFD-C351C7ECF60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Direct Staffing</vt:lpstr>
      <vt:lpstr>Regional Variance Factor</vt:lpstr>
      <vt:lpstr>Behavior Program Rate Framework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2021-09-23T00:03:55Z</dcterms:created>
  <dcterms:modified xsi:type="dcterms:W3CDTF">2021-09-23T21:32:21Z</dcterms:modified>
</cp:coreProperties>
</file>