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arrm541-my.sharepoint.com/personal/kbence_arrm_org/Documents/Documents/_H Drive Backup/2022 Rate Increase Modeling/"/>
    </mc:Choice>
  </mc:AlternateContent>
  <xr:revisionPtr revIDLastSave="123" documentId="8_{F2CA8FA1-103A-4037-BE0E-2DEBBC88632F}" xr6:coauthVersionLast="47" xr6:coauthVersionMax="47" xr10:uidLastSave="{AB69766F-A79E-4A3E-9518-7F365E45A775}"/>
  <bookViews>
    <workbookView xWindow="25252" yWindow="1060" windowWidth="24664" windowHeight="12227" xr2:uid="{414E427C-F658-4A29-8A31-F64365744780}"/>
  </bookViews>
  <sheets>
    <sheet name="Disclaimer" sheetId="4" r:id="rId1"/>
    <sheet name="Direct Staffing" sheetId="5" r:id="rId2"/>
    <sheet name="Regional Variance Factor" sheetId="2" r:id="rId3"/>
    <sheet name="Ind Home Supports Fam Train FW"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4" i="3" l="1"/>
  <c r="F28" i="3"/>
  <c r="F27" i="3"/>
  <c r="B5" i="3"/>
  <c r="D5" i="3" s="1"/>
  <c r="D28" i="5"/>
  <c r="D27" i="5"/>
  <c r="F13" i="5"/>
  <c r="D8" i="5"/>
  <c r="D9" i="3" l="1"/>
  <c r="E24" i="5"/>
  <c r="D13" i="3" l="1"/>
  <c r="D17" i="3" l="1"/>
  <c r="E21" i="3" s="1"/>
  <c r="D21" i="3" s="1"/>
  <c r="D7" i="5" l="1"/>
  <c r="F12" i="5"/>
  <c r="B7" i="2"/>
  <c r="B24" i="3" s="1"/>
  <c r="B5" i="2"/>
  <c r="D25" i="3" l="1"/>
  <c r="D28" i="3" s="1"/>
  <c r="E29" i="3" s="1"/>
  <c r="B28" i="3" s="1"/>
  <c r="B42" i="3" s="1"/>
  <c r="E23" i="5"/>
  <c r="B4" i="3" s="1"/>
  <c r="D4" i="3" s="1"/>
  <c r="B31" i="3" l="1"/>
  <c r="B44" i="3" s="1"/>
  <c r="D8" i="3"/>
  <c r="D12" i="3" l="1"/>
  <c r="D16" i="3" s="1"/>
  <c r="E20" i="3" l="1"/>
  <c r="D24" i="3" l="1"/>
  <c r="D20" i="3"/>
  <c r="D27" i="3" l="1"/>
  <c r="D29" i="3" s="1"/>
  <c r="B27" i="3" s="1"/>
  <c r="B41" i="3" s="1"/>
  <c r="B30" i="3" l="1"/>
  <c r="B43" i="3" s="1"/>
  <c r="C44" i="3" s="1"/>
</calcChain>
</file>

<file path=xl/sharedStrings.xml><?xml version="1.0" encoding="utf-8"?>
<sst xmlns="http://schemas.openxmlformats.org/spreadsheetml/2006/main" count="285" uniqueCount="193">
  <si>
    <t>Direct Care Staffing:</t>
  </si>
  <si>
    <t>Step 1. Determine Wage for Direct Care Worker</t>
  </si>
  <si>
    <t>Competitive Workforce Factor (CWF)</t>
  </si>
  <si>
    <t>Direct Supervision</t>
  </si>
  <si>
    <t>Wage</t>
  </si>
  <si>
    <t>Supervision Percent</t>
  </si>
  <si>
    <t>Supervision Amount</t>
  </si>
  <si>
    <t>Staffing Customization Options</t>
  </si>
  <si>
    <t>Add-on $</t>
  </si>
  <si>
    <t>Add-on Choice</t>
  </si>
  <si>
    <t>No Customization</t>
  </si>
  <si>
    <t>Deaf or hard of hearing</t>
  </si>
  <si>
    <t>Percentage of direct care to cover staffing benefits</t>
  </si>
  <si>
    <t>Dollar Amount</t>
  </si>
  <si>
    <t>Staffing Options</t>
  </si>
  <si>
    <t>Face to Face 1:1</t>
  </si>
  <si>
    <t>Face to Face 1:2</t>
  </si>
  <si>
    <t>Remote Support 1:1</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</si>
  <si>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</si>
  <si>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</si>
  <si>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</si>
  <si>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</si>
  <si>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</si>
  <si>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</si>
  <si>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</si>
  <si>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</si>
  <si>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</si>
  <si>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</si>
  <si>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</si>
  <si>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</si>
  <si>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</si>
  <si>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</si>
  <si>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</si>
  <si>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</si>
  <si>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</si>
  <si>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</si>
  <si>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</si>
  <si>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</si>
  <si>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</si>
  <si>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</si>
  <si>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</si>
  <si>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</si>
  <si>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</si>
  <si>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</si>
  <si>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</si>
  <si>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</si>
  <si>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</si>
  <si>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</si>
  <si>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</si>
  <si>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</si>
  <si>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</si>
  <si>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</si>
  <si>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</si>
  <si>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</si>
  <si>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</si>
  <si>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</si>
  <si>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</si>
  <si>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</si>
  <si>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</si>
  <si>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</si>
  <si>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</si>
  <si>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</si>
  <si>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</si>
  <si>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</si>
  <si>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</si>
  <si>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</si>
  <si>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</si>
  <si>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</si>
  <si>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</si>
  <si>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</si>
  <si>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</si>
  <si>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</si>
  <si>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</si>
  <si>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</si>
  <si>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</si>
  <si>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</si>
  <si>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</si>
  <si>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</si>
  <si>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</si>
  <si>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</si>
  <si>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Mc 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</si>
  <si>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</si>
  <si>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</si>
  <si>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</si>
  <si>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</si>
  <si>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</si>
  <si>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</si>
  <si>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</si>
  <si>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</si>
  <si>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</si>
  <si>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</si>
  <si>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</si>
  <si>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</si>
  <si>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</si>
  <si>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</si>
  <si>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</si>
  <si>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</si>
  <si>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</si>
  <si>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</si>
  <si>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</si>
  <si>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</si>
  <si>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</si>
  <si>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</si>
  <si>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</si>
  <si>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</si>
  <si>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</si>
  <si>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</si>
  <si>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</si>
  <si>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</si>
  <si>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</si>
  <si>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</si>
  <si>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</si>
  <si>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</si>
  <si>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</si>
  <si>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</si>
  <si>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</si>
  <si>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</si>
  <si>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</si>
  <si>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</si>
  <si>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</si>
  <si>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</si>
  <si>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</si>
  <si>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</si>
  <si>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</si>
  <si>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</si>
  <si>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</si>
  <si>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</si>
  <si>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</si>
  <si>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</si>
  <si>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</si>
  <si>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</si>
  <si>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</si>
  <si>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</si>
  <si>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</si>
  <si>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</si>
  <si>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</si>
  <si>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</si>
  <si>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Direct Staffing</t>
  </si>
  <si>
    <t>Rate Calculation:</t>
  </si>
  <si>
    <t>Program Support</t>
  </si>
  <si>
    <t>Employee Related Expenses</t>
  </si>
  <si>
    <t>Client Programming and Supports</t>
  </si>
  <si>
    <t>Program Related Expenses</t>
  </si>
  <si>
    <t>Regional Variance</t>
  </si>
  <si>
    <t>Nature of Service</t>
  </si>
  <si>
    <t>Disclaimer</t>
  </si>
  <si>
    <r>
      <rPr>
        <u/>
        <sz val="11"/>
        <rFont val="Calibri"/>
        <family val="2"/>
        <scheme val="minor"/>
      </rPr>
      <t xml:space="preserve">(The full set of 2021 frameworks can be found at </t>
    </r>
    <r>
      <rPr>
        <u/>
        <sz val="11"/>
        <color theme="10"/>
        <rFont val="Calibri"/>
        <family val="2"/>
        <scheme val="minor"/>
      </rPr>
      <t>https://mn.gov/dhs/partners-and-providers/news-initiatives-reports-workgroups/long-term-services-and-supports/disability-waiver-rates-system/rate-setting-frameworks/)</t>
    </r>
  </si>
  <si>
    <t>Once in force, the rate increases will be implemented by each provider organization on a rolling basis, as individual Service Agreements are renewed.</t>
  </si>
  <si>
    <r>
      <rPr>
        <u/>
        <sz val="11"/>
        <rFont val="Calibri"/>
        <family val="2"/>
        <scheme val="minor"/>
      </rPr>
      <t xml:space="preserve">Questions about this estimation tool should be addressed to </t>
    </r>
    <r>
      <rPr>
        <u/>
        <sz val="11"/>
        <color theme="10"/>
        <rFont val="Calibri"/>
        <family val="2"/>
        <scheme val="minor"/>
      </rPr>
      <t>kbence@arrm.org</t>
    </r>
  </si>
  <si>
    <r>
      <rPr>
        <u/>
        <sz val="11"/>
        <rFont val="Calibri"/>
        <family val="2"/>
        <scheme val="minor"/>
      </rPr>
      <t>Questions or comments on the rate frameworks should be addressed to </t>
    </r>
    <r>
      <rPr>
        <u/>
        <sz val="11"/>
        <color theme="10"/>
        <rFont val="Calibri"/>
        <family val="2"/>
        <scheme val="minor"/>
      </rPr>
      <t>dsd.responsecenter@state.mn.us.</t>
    </r>
  </si>
  <si>
    <t>ARRM 2022 Rates Estimation Tool ©2021</t>
  </si>
  <si>
    <t>The effective date of the rate increases is January 1, 2022, or upon federal approval, whichever is later. As of September 22, 2021, federal approval has not been granted.</t>
  </si>
  <si>
    <t>Step 6: Define Nature of Service</t>
  </si>
  <si>
    <t>Step 5. Calculate hourly individual staffing</t>
  </si>
  <si>
    <t>Step 4.  Add % to cover vacation, sick and training for individual direct staff hours</t>
  </si>
  <si>
    <t>Step 3. Add staffing customization option to meet high level needs provided to an individual</t>
  </si>
  <si>
    <t>Step 2. Add % to cover Supervision</t>
  </si>
  <si>
    <r>
      <t xml:space="preserve">This spreadsheet file is </t>
    </r>
    <r>
      <rPr>
        <sz val="11"/>
        <color theme="1"/>
        <rFont val="Calibri"/>
        <family val="2"/>
      </rPr>
      <t xml:space="preserve">©2021 and is </t>
    </r>
    <r>
      <rPr>
        <sz val="11"/>
        <color theme="1"/>
        <rFont val="Calibri"/>
        <family val="2"/>
        <scheme val="minor"/>
      </rPr>
      <t xml:space="preserve">provided to members of ARRM as a courtesy for purposes of estimating the impact of the staffing and inflationary rate incrases passed by the Minnesota State Legislature during the 2019 Special Session, amended in the 2021 Special Session, and signed by the Governor (MN Statute </t>
    </r>
    <r>
      <rPr>
        <sz val="11"/>
        <color theme="1"/>
        <rFont val="Calibri"/>
        <family val="2"/>
      </rPr>
      <t>§256B.4914, Subd. 5),</t>
    </r>
    <r>
      <rPr>
        <sz val="11"/>
        <color theme="1"/>
        <rFont val="Calibri"/>
        <family val="2"/>
        <scheme val="minor"/>
      </rPr>
      <t xml:space="preserve"> and in no way guarantees rates, revenue or results. The work shown here is based on the official Disability Waiver Rate System framework spreadsheets using the '2021 Individualized Home Support with Family Training - 15 Minutes', made available by the Minnesota Department of Human Services, as an example. </t>
    </r>
  </si>
  <si>
    <t>FRAMEWORK FOR IN-HOME FAMILY SUPPORT</t>
  </si>
  <si>
    <t>Budget Neutrality Factor</t>
  </si>
  <si>
    <t>Hourly Budget Neutrality</t>
  </si>
  <si>
    <t>15 Minute Budget Neutrality</t>
  </si>
  <si>
    <t>Final Unit Rate</t>
  </si>
  <si>
    <t>Base hourly wage - 2021</t>
  </si>
  <si>
    <t>Base hourly wage - 2022 (est.)</t>
  </si>
  <si>
    <t>Total wage per hour of service - 2021</t>
  </si>
  <si>
    <t>Total wage per hour of service - 2022 (est.)</t>
  </si>
  <si>
    <t>Hour of Service - 2021</t>
  </si>
  <si>
    <t>Hour of Service - 2022 (est.)</t>
  </si>
  <si>
    <t>Percentage for Direct Care Staffing - 2021</t>
  </si>
  <si>
    <t>Percentage for Direct Care Staffing - 2022 (est.)</t>
  </si>
  <si>
    <t>Total Individual Staffing Amount - 2021</t>
  </si>
  <si>
    <t>Total Individual Staffing Amount - 2022 (est.)</t>
  </si>
  <si>
    <t>Total costs for staffing per hour - 2021</t>
  </si>
  <si>
    <t>Total costs for staffing per hour - 2022 (est.)</t>
  </si>
  <si>
    <t>Program support hourly standard - 2021</t>
  </si>
  <si>
    <t>Program support hourly standard - 2022</t>
  </si>
  <si>
    <t>Total Benefit Percentage - 2021</t>
  </si>
  <si>
    <t>Total Benefit Percentage - 2022</t>
  </si>
  <si>
    <t>Client Programming and Supports Standard - 2021</t>
  </si>
  <si>
    <t>Client Programming and Supports Standard - 2022</t>
  </si>
  <si>
    <t>Total Program Related Expenses - 2021</t>
  </si>
  <si>
    <t>Total Program Related Expenses - 2022</t>
  </si>
  <si>
    <t>Regional Variance Factor - 2021</t>
  </si>
  <si>
    <t>Regional Variance Factor - 2022</t>
  </si>
  <si>
    <t>Hourly Rate - 2021</t>
  </si>
  <si>
    <t>Hourly Rate - 2022</t>
  </si>
  <si>
    <t>15 Minute Unit Rate - 2021</t>
  </si>
  <si>
    <t>15 Minute Unit Rate - 2022</t>
  </si>
  <si>
    <t>Original Total Hourly Rate - 2021</t>
  </si>
  <si>
    <t>Original Total Hourly Rate - 2022</t>
  </si>
  <si>
    <t>15 Minute Final Unit Rate - 2022</t>
  </si>
  <si>
    <t>15 Minute Final Unit Rate - 2021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</si>
</sst>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0.000"/>
    <numFmt numFmtId="166" formatCode="0.0%"/>
  </numFmts>
  <fonts count="15" x14ac:knownFonts="1">
    <font>
      <sz val="11"/>
      <color theme="1"/>
      <name val="Calibri"/>
      <family val="2"/>
      <scheme val="minor"/>
    </font>
    <font>
      <sz val="11"/>
      <color theme="1"/>
      <name val="Calibri"/>
      <family val="2"/>
      <scheme val="minor"/>
    </font>
    <font>
      <b/>
      <i/>
      <sz val="12"/>
      <name val="Arial"/>
      <family val="2"/>
    </font>
    <font>
      <sz val="10"/>
      <color indexed="9"/>
      <name val="Arial"/>
      <family val="2"/>
    </font>
    <font>
      <sz val="10"/>
      <name val="Arial"/>
      <family val="2"/>
    </font>
    <font>
      <b/>
      <sz val="10"/>
      <name val="Arial"/>
      <family val="2"/>
    </font>
    <font>
      <b/>
      <sz val="11"/>
      <color rgb="FF000000"/>
      <name val="Calibri"/>
      <family val="2"/>
      <scheme val="minor"/>
    </font>
    <font>
      <sz val="11"/>
      <color rgb="FF000000"/>
      <name val="Calibri"/>
      <family val="2"/>
      <scheme val="minor"/>
    </font>
    <font>
      <sz val="10"/>
      <color theme="0"/>
      <name val="Arial"/>
      <family val="2"/>
    </font>
    <font>
      <sz val="10"/>
      <color theme="1"/>
      <name val="Arial"/>
      <family val="2"/>
    </font>
    <font>
      <sz val="11"/>
      <name val="Calibri"/>
      <family val="2"/>
      <scheme val="minor"/>
    </font>
    <font>
      <u/>
      <sz val="11"/>
      <color theme="10"/>
      <name val="Calibri"/>
      <family val="2"/>
      <scheme val="minor"/>
    </font>
    <font>
      <b/>
      <u/>
      <sz val="11"/>
      <color theme="1"/>
      <name val="Calibri"/>
      <family val="2"/>
      <scheme val="minor"/>
    </font>
    <font>
      <sz val="11"/>
      <color theme="1"/>
      <name val="Calibri"/>
      <family val="2"/>
    </font>
    <font>
      <u/>
      <sz val="11"/>
      <name val="Calibri"/>
      <family val="2"/>
      <scheme val="minor"/>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indexed="22"/>
        <bgColor indexed="64"/>
      </patternFill>
    </fill>
    <fill>
      <patternFill patternType="solid">
        <fgColor rgb="FFFFFF99"/>
        <bgColor indexed="64"/>
      </patternFill>
    </fill>
    <fill>
      <patternFill patternType="solid">
        <fgColor indexed="9"/>
        <bgColor indexed="9"/>
      </patternFill>
    </fill>
    <fill>
      <patternFill patternType="solid">
        <fgColor theme="0"/>
        <bgColor indexed="9"/>
      </patternFill>
    </fill>
    <fill>
      <patternFill patternType="solid">
        <fgColor theme="4" tint="0.79998168889431442"/>
        <bgColor indexed="64"/>
      </patternFill>
    </fill>
  </fills>
  <borders count="1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indexed="64"/>
      </left>
      <right style="thin">
        <color indexed="64"/>
      </right>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xf numFmtId="44" fontId="4" fillId="0" borderId="0" applyFont="0" applyFill="0" applyBorder="0" applyAlignment="0" applyProtection="0"/>
    <xf numFmtId="0" fontId="11" fillId="0" borderId="0" applyNumberFormat="0" applyFill="0" applyBorder="0" applyAlignment="0" applyProtection="0"/>
  </cellStyleXfs>
  <cellXfs count="110">
    <xf numFmtId="0" fontId="0" fillId="0" borderId="0" xfId="0"/>
    <xf numFmtId="0" fontId="3" fillId="2" borderId="0" xfId="0" applyFont="1" applyFill="1"/>
    <xf numFmtId="0" fontId="0" fillId="2" borderId="0" xfId="0" applyFill="1"/>
    <xf numFmtId="0" fontId="5" fillId="2" borderId="0" xfId="4" applyFont="1" applyFill="1"/>
    <xf numFmtId="10" fontId="4" fillId="2" borderId="3" xfId="3" applyNumberFormat="1" applyFont="1" applyFill="1" applyBorder="1"/>
    <xf numFmtId="44" fontId="4" fillId="2" borderId="3" xfId="5" applyFont="1" applyFill="1" applyBorder="1"/>
    <xf numFmtId="0" fontId="5" fillId="2" borderId="0" xfId="0" applyFont="1" applyFill="1"/>
    <xf numFmtId="0" fontId="0" fillId="5" borderId="1" xfId="0" applyFill="1" applyBorder="1"/>
    <xf numFmtId="0" fontId="0" fillId="5" borderId="4" xfId="0" applyFill="1" applyBorder="1"/>
    <xf numFmtId="0" fontId="0" fillId="5" borderId="3" xfId="0" applyFill="1" applyBorder="1"/>
    <xf numFmtId="0" fontId="5" fillId="2" borderId="0" xfId="0" applyFont="1" applyFill="1" applyAlignment="1">
      <alignment horizontal="left"/>
    </xf>
    <xf numFmtId="0" fontId="0" fillId="2" borderId="0" xfId="0" applyFill="1" applyAlignment="1">
      <alignment horizontal="left"/>
    </xf>
    <xf numFmtId="164" fontId="4" fillId="2" borderId="0" xfId="1" applyNumberFormat="1" applyFont="1" applyFill="1" applyBorder="1" applyAlignment="1">
      <alignment horizontal="right" vertical="top"/>
    </xf>
    <xf numFmtId="164" fontId="4" fillId="5" borderId="3" xfId="1" applyNumberFormat="1" applyFont="1" applyFill="1" applyBorder="1" applyAlignment="1">
      <alignment horizontal="center" wrapText="1"/>
    </xf>
    <xf numFmtId="0" fontId="4" fillId="2" borderId="3" xfId="0" applyFont="1" applyFill="1" applyBorder="1"/>
    <xf numFmtId="44" fontId="0" fillId="2" borderId="3" xfId="0" applyNumberFormat="1" applyFill="1" applyBorder="1"/>
    <xf numFmtId="44" fontId="0" fillId="6" borderId="3" xfId="0" applyNumberFormat="1" applyFill="1" applyBorder="1" applyProtection="1">
      <protection locked="0"/>
    </xf>
    <xf numFmtId="0" fontId="4" fillId="2" borderId="0" xfId="0" applyFont="1" applyFill="1"/>
    <xf numFmtId="164" fontId="0" fillId="2" borderId="0" xfId="1" applyNumberFormat="1" applyFont="1" applyFill="1"/>
    <xf numFmtId="0" fontId="0" fillId="0" borderId="0" xfId="0" applyAlignment="1">
      <alignment horizontal="left"/>
    </xf>
    <xf numFmtId="0" fontId="4" fillId="5" borderId="1" xfId="0" applyFont="1" applyFill="1" applyBorder="1"/>
    <xf numFmtId="0" fontId="6" fillId="4" borderId="7" xfId="0" applyFont="1" applyFill="1" applyBorder="1" applyAlignment="1">
      <alignment vertical="center"/>
    </xf>
    <xf numFmtId="0" fontId="6" fillId="4" borderId="7" xfId="0" applyFont="1" applyFill="1" applyBorder="1" applyAlignment="1">
      <alignment horizontal="left" vertical="center"/>
    </xf>
    <xf numFmtId="0" fontId="7" fillId="3" borderId="7" xfId="0" applyFont="1" applyFill="1" applyBorder="1" applyAlignment="1">
      <alignment vertical="center"/>
    </xf>
    <xf numFmtId="0" fontId="7" fillId="3" borderId="7" xfId="0" quotePrefix="1" applyFont="1" applyFill="1" applyBorder="1" applyAlignment="1">
      <alignment horizontal="left" vertical="center"/>
    </xf>
    <xf numFmtId="0" fontId="7" fillId="0" borderId="7" xfId="0" applyFont="1" applyBorder="1" applyAlignment="1">
      <alignment vertical="center"/>
    </xf>
    <xf numFmtId="165" fontId="0" fillId="0" borderId="7" xfId="0" applyNumberFormat="1" applyBorder="1"/>
    <xf numFmtId="0" fontId="0" fillId="0" borderId="7" xfId="0" applyBorder="1" applyAlignment="1">
      <alignment vertical="top"/>
    </xf>
    <xf numFmtId="0" fontId="7" fillId="0" borderId="8" xfId="0" applyFont="1" applyBorder="1" applyAlignment="1">
      <alignment vertical="center"/>
    </xf>
    <xf numFmtId="0" fontId="0" fillId="0" borderId="8" xfId="0" applyBorder="1" applyAlignment="1">
      <alignment vertical="top"/>
    </xf>
    <xf numFmtId="165" fontId="0" fillId="0" borderId="8" xfId="0" applyNumberFormat="1" applyBorder="1"/>
    <xf numFmtId="0" fontId="7" fillId="3" borderId="3" xfId="0" applyFont="1" applyFill="1" applyBorder="1" applyAlignment="1">
      <alignment vertical="center"/>
    </xf>
    <xf numFmtId="0" fontId="0" fillId="3" borderId="3" xfId="0" applyFill="1" applyBorder="1" applyAlignment="1">
      <alignment vertical="top"/>
    </xf>
    <xf numFmtId="165" fontId="0" fillId="3" borderId="3" xfId="0" applyNumberFormat="1" applyFill="1" applyBorder="1"/>
    <xf numFmtId="0" fontId="0" fillId="3" borderId="3" xfId="0" applyFill="1" applyBorder="1"/>
    <xf numFmtId="0" fontId="2" fillId="2" borderId="0" xfId="0" applyFont="1" applyFill="1"/>
    <xf numFmtId="0" fontId="8" fillId="2" borderId="0" xfId="0" applyFont="1" applyFill="1"/>
    <xf numFmtId="0" fontId="4" fillId="2" borderId="1" xfId="0" applyFont="1" applyFill="1" applyBorder="1"/>
    <xf numFmtId="44" fontId="8" fillId="2" borderId="0" xfId="0" applyNumberFormat="1" applyFont="1" applyFill="1"/>
    <xf numFmtId="44" fontId="0" fillId="2" borderId="0" xfId="0" applyNumberFormat="1" applyFill="1"/>
    <xf numFmtId="0" fontId="0" fillId="2" borderId="3" xfId="0" applyFill="1" applyBorder="1"/>
    <xf numFmtId="44" fontId="0" fillId="2" borderId="0" xfId="5" applyFont="1" applyFill="1"/>
    <xf numFmtId="10" fontId="4" fillId="2" borderId="0" xfId="3" applyNumberFormat="1" applyFont="1" applyFill="1" applyBorder="1" applyAlignment="1">
      <alignment vertical="top"/>
    </xf>
    <xf numFmtId="0" fontId="5" fillId="7" borderId="0" xfId="0" applyFont="1" applyFill="1"/>
    <xf numFmtId="166" fontId="4" fillId="0" borderId="0" xfId="3" applyNumberFormat="1" applyFont="1" applyFill="1" applyProtection="1"/>
    <xf numFmtId="44" fontId="9" fillId="7" borderId="0" xfId="0" applyNumberFormat="1" applyFont="1" applyFill="1"/>
    <xf numFmtId="0" fontId="9" fillId="7" borderId="0" xfId="0" applyFont="1" applyFill="1"/>
    <xf numFmtId="0" fontId="0" fillId="7" borderId="0" xfId="0" applyFill="1"/>
    <xf numFmtId="0" fontId="4" fillId="7" borderId="3" xfId="0" applyFont="1" applyFill="1" applyBorder="1"/>
    <xf numFmtId="0" fontId="5" fillId="2" borderId="3" xfId="0" applyFont="1" applyFill="1" applyBorder="1"/>
    <xf numFmtId="44" fontId="0" fillId="0" borderId="3" xfId="5" applyFont="1" applyFill="1" applyBorder="1" applyProtection="1"/>
    <xf numFmtId="44" fontId="4" fillId="2" borderId="3" xfId="0" applyNumberFormat="1" applyFont="1" applyFill="1" applyBorder="1"/>
    <xf numFmtId="166" fontId="4" fillId="7" borderId="0" xfId="0" applyNumberFormat="1" applyFont="1" applyFill="1"/>
    <xf numFmtId="0" fontId="10" fillId="7" borderId="0" xfId="0" applyFont="1" applyFill="1"/>
    <xf numFmtId="44" fontId="4" fillId="2" borderId="0" xfId="0" applyNumberFormat="1" applyFont="1" applyFill="1"/>
    <xf numFmtId="0" fontId="12" fillId="0" borderId="0" xfId="0" applyFont="1"/>
    <xf numFmtId="0" fontId="0" fillId="0" borderId="0" xfId="0" applyAlignment="1">
      <alignment wrapText="1"/>
    </xf>
    <xf numFmtId="0" fontId="11" fillId="0" borderId="0" xfId="6" applyAlignment="1">
      <alignment wrapText="1"/>
    </xf>
    <xf numFmtId="44" fontId="4" fillId="9" borderId="3" xfId="2" applyFont="1" applyFill="1" applyBorder="1" applyAlignment="1" applyProtection="1">
      <alignment horizontal="right" vertical="top"/>
    </xf>
    <xf numFmtId="9" fontId="4" fillId="2" borderId="1" xfId="3" applyFont="1" applyFill="1" applyBorder="1" applyAlignment="1">
      <alignment horizontal="left"/>
    </xf>
    <xf numFmtId="9" fontId="4" fillId="2" borderId="4" xfId="3" applyFont="1" applyFill="1" applyBorder="1" applyAlignment="1">
      <alignment horizontal="left"/>
    </xf>
    <xf numFmtId="0" fontId="0" fillId="5" borderId="1" xfId="0" applyFill="1" applyBorder="1" applyAlignment="1">
      <alignment horizontal="left"/>
    </xf>
    <xf numFmtId="0" fontId="0" fillId="5" borderId="2" xfId="0" applyFill="1" applyBorder="1" applyAlignment="1">
      <alignment horizontal="left"/>
    </xf>
    <xf numFmtId="0" fontId="4" fillId="5" borderId="1" xfId="0" applyFont="1" applyFill="1" applyBorder="1" applyAlignment="1">
      <alignment horizontal="left"/>
    </xf>
    <xf numFmtId="0" fontId="4" fillId="3" borderId="1" xfId="4" applyFill="1" applyBorder="1" applyAlignment="1">
      <alignment horizontal="left"/>
    </xf>
    <xf numFmtId="0" fontId="4" fillId="3" borderId="2" xfId="4" applyFill="1" applyBorder="1" applyAlignment="1">
      <alignment horizontal="left"/>
    </xf>
    <xf numFmtId="0" fontId="4" fillId="4" borderId="1" xfId="4" applyFill="1" applyBorder="1" applyAlignment="1">
      <alignment horizontal="left"/>
    </xf>
    <xf numFmtId="0" fontId="4" fillId="4" borderId="2" xfId="4" applyFill="1" applyBorder="1" applyAlignment="1">
      <alignment horizontal="left"/>
    </xf>
    <xf numFmtId="0" fontId="4" fillId="6" borderId="1" xfId="0" applyFont="1" applyFill="1" applyBorder="1" applyAlignment="1" applyProtection="1">
      <alignment horizontal="center"/>
      <protection locked="0"/>
    </xf>
    <xf numFmtId="0" fontId="4" fillId="6" borderId="4" xfId="0" applyFont="1" applyFill="1" applyBorder="1" applyAlignment="1" applyProtection="1">
      <alignment horizontal="center"/>
      <protection locked="0"/>
    </xf>
    <xf numFmtId="0" fontId="4" fillId="6" borderId="2" xfId="0" applyFont="1" applyFill="1" applyBorder="1" applyAlignment="1" applyProtection="1">
      <alignment horizontal="center"/>
      <protection locked="0"/>
    </xf>
    <xf numFmtId="0" fontId="4" fillId="3" borderId="1" xfId="0" applyFont="1" applyFill="1" applyBorder="1" applyAlignment="1">
      <alignment horizontal="center"/>
    </xf>
    <xf numFmtId="0" fontId="4" fillId="3" borderId="4" xfId="0" applyFont="1" applyFill="1" applyBorder="1" applyAlignment="1">
      <alignment horizontal="center"/>
    </xf>
    <xf numFmtId="0" fontId="4" fillId="3" borderId="2" xfId="0" applyFont="1" applyFill="1" applyBorder="1" applyAlignment="1">
      <alignment horizontal="center"/>
    </xf>
    <xf numFmtId="44" fontId="4" fillId="2" borderId="3" xfId="5" applyFill="1" applyBorder="1"/>
    <xf numFmtId="44" fontId="4" fillId="6" borderId="6" xfId="5" applyFont="1" applyFill="1" applyBorder="1" applyAlignment="1" applyProtection="1">
      <alignment vertical="top"/>
    </xf>
    <xf numFmtId="44" fontId="4" fillId="3" borderId="3" xfId="5" applyFont="1" applyFill="1" applyBorder="1" applyAlignment="1">
      <alignment horizontal="right"/>
    </xf>
    <xf numFmtId="0" fontId="4" fillId="3" borderId="3" xfId="0" applyFont="1" applyFill="1" applyBorder="1"/>
    <xf numFmtId="44" fontId="4" fillId="6" borderId="9" xfId="5" applyFont="1" applyFill="1" applyBorder="1" applyAlignment="1" applyProtection="1">
      <alignment vertical="top"/>
    </xf>
    <xf numFmtId="44" fontId="4" fillId="2" borderId="3" xfId="5" applyFont="1" applyFill="1" applyBorder="1" applyAlignment="1">
      <alignment horizontal="right"/>
    </xf>
    <xf numFmtId="44" fontId="4" fillId="6" borderId="5" xfId="5" applyFont="1" applyFill="1" applyBorder="1" applyAlignment="1" applyProtection="1">
      <alignment vertical="top"/>
      <protection locked="0"/>
    </xf>
    <xf numFmtId="44" fontId="4" fillId="5" borderId="3" xfId="5" applyFont="1" applyFill="1" applyBorder="1"/>
    <xf numFmtId="44" fontId="4" fillId="5" borderId="3" xfId="5" applyFont="1" applyFill="1" applyBorder="1" applyAlignment="1">
      <alignment horizontal="center" wrapText="1"/>
    </xf>
    <xf numFmtId="44" fontId="4" fillId="2" borderId="0" xfId="5" applyFont="1" applyFill="1" applyBorder="1" applyAlignment="1">
      <alignment horizontal="right" vertical="top"/>
    </xf>
    <xf numFmtId="0" fontId="2" fillId="2" borderId="0" xfId="0" applyFont="1" applyFill="1" applyAlignment="1">
      <alignment horizontal="left"/>
    </xf>
    <xf numFmtId="44" fontId="9" fillId="8" borderId="0" xfId="5" applyFont="1" applyFill="1"/>
    <xf numFmtId="0" fontId="5" fillId="2" borderId="0" xfId="0" applyFont="1" applyFill="1" applyProtection="1">
      <protection hidden="1"/>
    </xf>
    <xf numFmtId="166" fontId="5" fillId="0" borderId="0" xfId="3" applyNumberFormat="1" applyFont="1" applyFill="1" applyProtection="1">
      <protection hidden="1"/>
    </xf>
    <xf numFmtId="0" fontId="0" fillId="2" borderId="0" xfId="0" applyFill="1" applyProtection="1">
      <protection hidden="1"/>
    </xf>
    <xf numFmtId="0" fontId="4" fillId="2" borderId="0" xfId="0" applyFont="1" applyFill="1" applyProtection="1">
      <protection hidden="1"/>
    </xf>
    <xf numFmtId="0" fontId="4" fillId="2" borderId="3" xfId="0" applyFont="1" applyFill="1" applyBorder="1" applyProtection="1">
      <protection hidden="1"/>
    </xf>
    <xf numFmtId="44" fontId="0" fillId="0" borderId="3" xfId="5" applyFont="1" applyFill="1" applyBorder="1" applyProtection="1">
      <protection hidden="1"/>
    </xf>
    <xf numFmtId="44" fontId="4" fillId="2" borderId="0" xfId="0" applyNumberFormat="1" applyFont="1" applyFill="1" applyProtection="1">
      <protection hidden="1"/>
    </xf>
    <xf numFmtId="0" fontId="9" fillId="2" borderId="0" xfId="0" applyFont="1" applyFill="1"/>
    <xf numFmtId="9" fontId="1" fillId="2" borderId="5" xfId="3" applyFill="1" applyBorder="1" applyAlignment="1">
      <alignment vertical="top"/>
    </xf>
    <xf numFmtId="9" fontId="1" fillId="2" borderId="6" xfId="3" applyFill="1" applyBorder="1" applyAlignment="1">
      <alignment vertical="top"/>
    </xf>
    <xf numFmtId="10" fontId="1" fillId="2" borderId="5" xfId="3" applyNumberFormat="1" applyFill="1" applyBorder="1" applyAlignment="1">
      <alignment vertical="top"/>
    </xf>
    <xf numFmtId="10" fontId="1" fillId="2" borderId="6" xfId="3" applyNumberFormat="1" applyFill="1" applyBorder="1" applyAlignment="1">
      <alignment vertical="top"/>
    </xf>
    <xf numFmtId="44" fontId="4" fillId="9" borderId="3" xfId="5" applyFill="1" applyBorder="1"/>
    <xf numFmtId="166" fontId="4" fillId="2" borderId="5" xfId="5" applyNumberFormat="1" applyFont="1" applyFill="1" applyBorder="1" applyAlignment="1">
      <alignment vertical="top"/>
    </xf>
    <xf numFmtId="166" fontId="4" fillId="2" borderId="6" xfId="5" applyNumberFormat="1" applyFont="1" applyFill="1" applyBorder="1" applyAlignment="1">
      <alignment vertical="top"/>
    </xf>
    <xf numFmtId="10" fontId="4" fillId="2" borderId="5" xfId="0" applyNumberFormat="1" applyFont="1" applyFill="1" applyBorder="1" applyAlignment="1">
      <alignment vertical="top"/>
    </xf>
    <xf numFmtId="10" fontId="4" fillId="2" borderId="6" xfId="0" applyNumberFormat="1" applyFont="1" applyFill="1" applyBorder="1" applyAlignment="1">
      <alignment vertical="top"/>
    </xf>
    <xf numFmtId="10" fontId="0" fillId="2" borderId="5" xfId="0" applyNumberFormat="1" applyFill="1" applyBorder="1" applyAlignment="1">
      <alignment vertical="top"/>
    </xf>
    <xf numFmtId="10" fontId="0" fillId="2" borderId="6" xfId="0" applyNumberFormat="1" applyFill="1" applyBorder="1" applyAlignment="1">
      <alignment vertical="top"/>
    </xf>
    <xf numFmtId="10" fontId="4" fillId="2" borderId="5" xfId="3" applyNumberFormat="1" applyFont="1" applyFill="1" applyBorder="1" applyAlignment="1">
      <alignment vertical="top"/>
    </xf>
    <xf numFmtId="10" fontId="4" fillId="2" borderId="6" xfId="3" applyNumberFormat="1" applyFont="1" applyFill="1" applyBorder="1" applyAlignment="1">
      <alignment vertical="top"/>
    </xf>
    <xf numFmtId="10" fontId="4" fillId="8" borderId="5" xfId="3" applyNumberFormat="1" applyFont="1" applyFill="1" applyBorder="1" applyAlignment="1">
      <alignment vertical="top"/>
    </xf>
    <xf numFmtId="10" fontId="4" fillId="8" borderId="6" xfId="3" applyNumberFormat="1" applyFont="1" applyFill="1" applyBorder="1" applyAlignment="1">
      <alignment vertical="top"/>
    </xf>
    <xf numFmtId="166" fontId="0" fillId="2" borderId="0" xfId="3" applyNumberFormat="1" applyFont="1" applyFill="1"/>
  </cellXfs>
  <cellStyles count="7">
    <cellStyle name="Comma" xfId="1" builtinId="3"/>
    <cellStyle name="Currency" xfId="2" builtinId="4"/>
    <cellStyle name="Currency 2" xfId="5" xr:uid="{33B3B491-2651-4A60-8EEE-520E2C2822FF}"/>
    <cellStyle name="Hyperlink" xfId="6" builtinId="8"/>
    <cellStyle name="Normal" xfId="0" builtinId="0"/>
    <cellStyle name="Normal 2" xfId="4" xr:uid="{C39B4D4E-1E03-4843-97D2-646E8FCEA042}"/>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53340</xdr:colOff>
      <xdr:row>7</xdr:row>
      <xdr:rowOff>144780</xdr:rowOff>
    </xdr:from>
    <xdr:to>
      <xdr:col>0</xdr:col>
      <xdr:colOff>1958340</xdr:colOff>
      <xdr:row>9</xdr:row>
      <xdr:rowOff>115386</xdr:rowOff>
    </xdr:to>
    <xdr:pic>
      <xdr:nvPicPr>
        <xdr:cNvPr id="2" name="Picture 1">
          <a:extLst>
            <a:ext uri="{FF2B5EF4-FFF2-40B4-BE49-F238E27FC236}">
              <a16:creationId xmlns:a16="http://schemas.microsoft.com/office/drawing/2014/main" id="{76DC0B7C-1550-4638-8B67-98BBBADB06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 y="3619500"/>
          <a:ext cx="1905000" cy="3363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mn.gov/dhs/partners-and-providers/news-initiatives-reports-workgroups/long-term-services-and-supports/disability-waiver-rates-system/rate-setting-frameworks/" TargetMode="External"/><Relationship Id="rId2" Type="http://schemas.openxmlformats.org/officeDocument/2006/relationships/hyperlink" Target="mailto:dsd.responsecenter@state.mn.us" TargetMode="External"/><Relationship Id="rId1" Type="http://schemas.openxmlformats.org/officeDocument/2006/relationships/hyperlink" Target="mailto:kbence@arrm.org"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73C30-DC54-4EF9-A47A-AAB48A8A77A9}">
  <dimension ref="A1:A11"/>
  <sheetViews>
    <sheetView tabSelected="1" workbookViewId="0"/>
  </sheetViews>
  <sheetFormatPr defaultRowHeight="15.05" x14ac:dyDescent="0.3"/>
  <cols>
    <col min="1" max="1" width="76.5546875" customWidth="1"/>
  </cols>
  <sheetData>
    <row r="1" spans="1:1" ht="14.4" x14ac:dyDescent="0.3">
      <c r="A1" s="55" t="s">
        <v>145</v>
      </c>
    </row>
    <row r="2" spans="1:1" ht="105.4" x14ac:dyDescent="0.3">
      <c r="A2" s="56" t="s">
        <v>157</v>
      </c>
    </row>
    <row r="3" spans="1:1" ht="43.2" x14ac:dyDescent="0.3">
      <c r="A3" s="57" t="s">
        <v>146</v>
      </c>
    </row>
    <row r="4" spans="1:1" ht="30.15" x14ac:dyDescent="0.3">
      <c r="A4" s="56" t="s">
        <v>151</v>
      </c>
    </row>
    <row r="5" spans="1:1" ht="28.8" x14ac:dyDescent="0.3">
      <c r="A5" s="56" t="s">
        <v>147</v>
      </c>
    </row>
    <row r="6" spans="1:1" ht="14.4" x14ac:dyDescent="0.3">
      <c r="A6" s="57" t="s">
        <v>148</v>
      </c>
    </row>
    <row r="7" spans="1:1" ht="30.15" x14ac:dyDescent="0.3">
      <c r="A7" s="57" t="s">
        <v>149</v>
      </c>
    </row>
    <row r="11" spans="1:1" x14ac:dyDescent="0.3">
      <c r="A11" t="s">
        <v>150</v>
      </c>
    </row>
  </sheetData>
  <hyperlinks>
    <hyperlink ref="A6" r:id="rId1" display="kbence@arrm.org" xr:uid="{2783508F-B160-413F-8CCD-65514C9A8C55}"/>
    <hyperlink ref="A7" r:id="rId2" display="mailto:dsd.responsecenter@state.mn.us" xr:uid="{240148C2-D798-4DDD-B244-0DFDEF3775F8}"/>
    <hyperlink ref="A3" r:id="rId3" display="https://mn.gov/dhs/partners-and-providers/news-initiatives-reports-workgroups/long-term-services-and-supports/disability-waiver-rates-system/rate-setting-frameworks/" xr:uid="{3F101C6C-C51F-4146-88DF-7269496A5F32}"/>
  </hyperlinks>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0AC19-074C-41DF-AF56-1360214FF9AE}">
  <dimension ref="A1:I34"/>
  <sheetViews>
    <sheetView workbookViewId="0">
      <selection sqref="A1:B1"/>
    </sheetView>
  </sheetViews>
  <sheetFormatPr defaultRowHeight="15.05" x14ac:dyDescent="0.3"/>
  <cols>
    <col min="1" max="1" width="1.21875" customWidth="1"/>
    <col min="2" max="2" width="25.21875" customWidth="1"/>
    <col min="3" max="3" width="10.21875" customWidth="1"/>
    <col min="4" max="4" width="17.44140625" customWidth="1"/>
    <col min="5" max="5" width="17.6640625" customWidth="1"/>
    <col min="6" max="6" width="19.109375" customWidth="1"/>
    <col min="7" max="8" width="8.88671875" customWidth="1"/>
  </cols>
  <sheetData>
    <row r="1" spans="1:9" ht="15.75" x14ac:dyDescent="0.3">
      <c r="A1" s="84" t="s">
        <v>0</v>
      </c>
      <c r="B1" s="84"/>
      <c r="C1" s="1"/>
      <c r="D1" s="1"/>
      <c r="E1" s="1"/>
      <c r="F1" s="1"/>
      <c r="G1" s="1"/>
      <c r="H1" s="1"/>
      <c r="I1" s="1"/>
    </row>
    <row r="2" spans="1:9" x14ac:dyDescent="0.3">
      <c r="A2" s="1"/>
      <c r="B2" s="1"/>
      <c r="C2" s="1"/>
      <c r="D2" s="1"/>
      <c r="E2" s="1"/>
      <c r="F2" s="1"/>
      <c r="G2" s="1"/>
      <c r="H2" s="1"/>
      <c r="I2" s="1"/>
    </row>
    <row r="3" spans="1:9" x14ac:dyDescent="0.3">
      <c r="A3" s="1"/>
      <c r="B3" s="3" t="s">
        <v>1</v>
      </c>
      <c r="C3" s="3"/>
      <c r="D3" s="1"/>
      <c r="E3" s="1"/>
      <c r="F3" s="1"/>
      <c r="G3" s="1"/>
      <c r="H3" s="1"/>
      <c r="I3" s="1"/>
    </row>
    <row r="4" spans="1:9" x14ac:dyDescent="0.3">
      <c r="A4" s="6"/>
      <c r="B4" s="64" t="s">
        <v>163</v>
      </c>
      <c r="C4" s="65"/>
      <c r="D4" s="5">
        <v>16.64</v>
      </c>
      <c r="E4" s="1"/>
      <c r="F4" s="1"/>
      <c r="G4" s="1"/>
      <c r="H4" s="1"/>
      <c r="I4" s="1"/>
    </row>
    <row r="5" spans="1:9" x14ac:dyDescent="0.3">
      <c r="A5" s="6"/>
      <c r="B5" s="64" t="s">
        <v>164</v>
      </c>
      <c r="C5" s="65"/>
      <c r="D5" s="58">
        <v>18.38</v>
      </c>
      <c r="E5" s="1"/>
      <c r="F5" s="1"/>
      <c r="G5" s="1"/>
      <c r="H5" s="1"/>
      <c r="I5" s="1"/>
    </row>
    <row r="6" spans="1:9" x14ac:dyDescent="0.3">
      <c r="A6" s="2"/>
      <c r="B6" s="64" t="s">
        <v>2</v>
      </c>
      <c r="C6" s="65"/>
      <c r="D6" s="4">
        <v>4.7E-2</v>
      </c>
      <c r="E6" s="1"/>
      <c r="F6" s="1"/>
      <c r="G6" s="1"/>
      <c r="H6" s="1"/>
      <c r="I6" s="1"/>
    </row>
    <row r="7" spans="1:9" x14ac:dyDescent="0.3">
      <c r="A7" s="2"/>
      <c r="B7" s="66" t="s">
        <v>165</v>
      </c>
      <c r="C7" s="67"/>
      <c r="D7" s="5">
        <f>ROUND(D4*D6+D4,2)</f>
        <v>17.420000000000002</v>
      </c>
      <c r="E7" s="1"/>
      <c r="F7" s="1"/>
      <c r="G7" s="1"/>
      <c r="H7" s="1"/>
      <c r="I7" s="2"/>
    </row>
    <row r="8" spans="1:9" x14ac:dyDescent="0.3">
      <c r="A8" s="2"/>
      <c r="B8" s="66" t="s">
        <v>166</v>
      </c>
      <c r="C8" s="67"/>
      <c r="D8" s="58">
        <f>ROUND(D5*D6+D5,2)</f>
        <v>19.239999999999998</v>
      </c>
      <c r="E8" s="1"/>
      <c r="F8" s="1"/>
      <c r="G8" s="1"/>
      <c r="H8" s="1"/>
      <c r="I8" s="2"/>
    </row>
    <row r="9" spans="1:9" x14ac:dyDescent="0.3">
      <c r="A9" s="1"/>
      <c r="B9" s="1"/>
      <c r="C9" s="1"/>
      <c r="D9" s="1"/>
      <c r="E9" s="1"/>
      <c r="F9" s="1"/>
      <c r="G9" s="1"/>
      <c r="H9" s="1"/>
      <c r="I9" s="1"/>
    </row>
    <row r="10" spans="1:9" x14ac:dyDescent="0.3">
      <c r="A10" s="1"/>
      <c r="B10" s="6" t="s">
        <v>156</v>
      </c>
      <c r="C10" s="1"/>
      <c r="D10" s="1"/>
      <c r="E10" s="1"/>
      <c r="F10" s="1"/>
      <c r="G10" s="1"/>
      <c r="H10" s="1"/>
      <c r="I10" s="1"/>
    </row>
    <row r="11" spans="1:9" x14ac:dyDescent="0.3">
      <c r="A11" s="1"/>
      <c r="B11" s="7" t="s">
        <v>3</v>
      </c>
      <c r="C11" s="8"/>
      <c r="D11" s="8" t="s">
        <v>4</v>
      </c>
      <c r="E11" s="9" t="s">
        <v>5</v>
      </c>
      <c r="F11" s="9" t="s">
        <v>6</v>
      </c>
      <c r="G11" s="1"/>
      <c r="H11" s="1"/>
      <c r="I11" s="1"/>
    </row>
    <row r="12" spans="1:9" x14ac:dyDescent="0.3">
      <c r="A12" s="1"/>
      <c r="B12" s="59" t="s">
        <v>167</v>
      </c>
      <c r="C12" s="60"/>
      <c r="D12" s="5">
        <v>22.81</v>
      </c>
      <c r="E12" s="94">
        <v>0.11</v>
      </c>
      <c r="F12" s="74">
        <f>D12*E12</f>
        <v>2.5090999999999997</v>
      </c>
      <c r="G12" s="1"/>
      <c r="H12" s="1"/>
      <c r="I12" s="1"/>
    </row>
    <row r="13" spans="1:9" x14ac:dyDescent="0.3">
      <c r="A13" s="1"/>
      <c r="B13" s="59" t="s">
        <v>168</v>
      </c>
      <c r="C13" s="60"/>
      <c r="D13" s="58">
        <v>21.13</v>
      </c>
      <c r="E13" s="95"/>
      <c r="F13" s="74">
        <f>D13*E12</f>
        <v>2.3243</v>
      </c>
      <c r="G13" s="1"/>
      <c r="H13" s="1"/>
      <c r="I13" s="1"/>
    </row>
    <row r="14" spans="1:9" x14ac:dyDescent="0.3">
      <c r="A14" s="1"/>
      <c r="B14" s="1"/>
      <c r="C14" s="1"/>
      <c r="D14" s="1"/>
      <c r="E14" s="1"/>
      <c r="F14" s="1"/>
      <c r="G14" s="1"/>
      <c r="H14" s="1"/>
      <c r="I14" s="1"/>
    </row>
    <row r="15" spans="1:9" x14ac:dyDescent="0.3">
      <c r="A15" s="2"/>
      <c r="B15" s="10" t="s">
        <v>155</v>
      </c>
      <c r="C15" s="11"/>
      <c r="D15" s="83"/>
      <c r="E15" s="12"/>
      <c r="F15" s="1"/>
      <c r="G15" s="1"/>
      <c r="H15" s="1"/>
      <c r="I15" s="1"/>
    </row>
    <row r="16" spans="1:9" ht="26.2" x14ac:dyDescent="0.3">
      <c r="A16" s="2"/>
      <c r="B16" s="82" t="s">
        <v>7</v>
      </c>
      <c r="C16" s="81" t="s">
        <v>8</v>
      </c>
      <c r="D16" s="13" t="s">
        <v>9</v>
      </c>
      <c r="E16" s="1"/>
      <c r="F16" s="1"/>
      <c r="G16" s="1"/>
      <c r="H16" s="1"/>
      <c r="I16" s="1"/>
    </row>
    <row r="17" spans="1:9" x14ac:dyDescent="0.3">
      <c r="A17" s="1"/>
      <c r="B17" s="14" t="s">
        <v>10</v>
      </c>
      <c r="C17" s="5">
        <v>0</v>
      </c>
      <c r="D17" s="80">
        <v>0</v>
      </c>
      <c r="E17" s="1"/>
      <c r="F17" s="1"/>
      <c r="G17" s="1"/>
      <c r="H17" s="1"/>
      <c r="I17" s="1"/>
    </row>
    <row r="18" spans="1:9" x14ac:dyDescent="0.3">
      <c r="A18" s="1"/>
      <c r="B18" s="14" t="s">
        <v>11</v>
      </c>
      <c r="C18" s="79">
        <v>2.5</v>
      </c>
      <c r="D18" s="78"/>
      <c r="E18" s="1"/>
      <c r="F18" s="1"/>
      <c r="G18" s="1"/>
      <c r="H18" s="1"/>
      <c r="I18" s="1"/>
    </row>
    <row r="19" spans="1:9" x14ac:dyDescent="0.3">
      <c r="A19" s="2"/>
      <c r="B19" s="77"/>
      <c r="C19" s="76"/>
      <c r="D19" s="75"/>
      <c r="E19" s="1"/>
      <c r="F19" s="1"/>
      <c r="G19" s="1"/>
      <c r="H19" s="1"/>
      <c r="I19" s="1"/>
    </row>
    <row r="20" spans="1:9" x14ac:dyDescent="0.3">
      <c r="A20" s="1"/>
      <c r="B20" s="1"/>
      <c r="C20" s="1"/>
      <c r="D20" s="1"/>
      <c r="E20" s="1"/>
      <c r="F20" s="1"/>
      <c r="G20" s="1"/>
      <c r="H20" s="1"/>
      <c r="I20" s="1"/>
    </row>
    <row r="21" spans="1:9" x14ac:dyDescent="0.3">
      <c r="A21" s="2"/>
      <c r="B21" s="6" t="s">
        <v>154</v>
      </c>
      <c r="C21" s="2"/>
      <c r="D21" s="2"/>
      <c r="E21" s="2"/>
      <c r="F21" s="2"/>
      <c r="G21" s="2"/>
      <c r="H21" s="1"/>
      <c r="I21" s="1"/>
    </row>
    <row r="22" spans="1:9" x14ac:dyDescent="0.3">
      <c r="A22" s="2"/>
      <c r="B22" s="7" t="s">
        <v>12</v>
      </c>
      <c r="C22" s="8"/>
      <c r="D22" s="8"/>
      <c r="E22" s="9" t="s">
        <v>13</v>
      </c>
      <c r="F22" s="1"/>
      <c r="G22" s="1"/>
      <c r="H22" s="1"/>
      <c r="I22" s="1"/>
    </row>
    <row r="23" spans="1:9" x14ac:dyDescent="0.3">
      <c r="A23" s="2"/>
      <c r="B23" s="59" t="s">
        <v>169</v>
      </c>
      <c r="C23" s="60"/>
      <c r="D23" s="96">
        <v>8.7099999999999997E-2</v>
      </c>
      <c r="E23" s="74">
        <f>D23*(D7+F12+D17)</f>
        <v>1.7358246100000001</v>
      </c>
      <c r="F23" s="1"/>
      <c r="G23" s="1"/>
      <c r="H23" s="1"/>
      <c r="I23" s="1"/>
    </row>
    <row r="24" spans="1:9" x14ac:dyDescent="0.3">
      <c r="A24" s="2"/>
      <c r="B24" s="59" t="s">
        <v>170</v>
      </c>
      <c r="C24" s="60"/>
      <c r="D24" s="97"/>
      <c r="E24" s="98">
        <f>D23*(D8+F13+D17)</f>
        <v>1.8782505299999999</v>
      </c>
      <c r="F24" s="1"/>
      <c r="G24" s="1"/>
      <c r="H24" s="1"/>
      <c r="I24" s="1"/>
    </row>
    <row r="25" spans="1:9" x14ac:dyDescent="0.3">
      <c r="A25" s="1"/>
      <c r="B25" s="1"/>
      <c r="C25" s="1"/>
      <c r="D25" s="1"/>
      <c r="E25" s="1"/>
      <c r="F25" s="1"/>
      <c r="G25" s="1"/>
      <c r="H25" s="1"/>
      <c r="I25" s="1"/>
    </row>
    <row r="26" spans="1:9" x14ac:dyDescent="0.3">
      <c r="A26" s="2"/>
      <c r="B26" s="6" t="s">
        <v>153</v>
      </c>
      <c r="C26" s="2"/>
      <c r="D26" s="2"/>
      <c r="E26" s="1"/>
      <c r="F26" s="1"/>
      <c r="G26" s="1"/>
      <c r="H26" s="1"/>
      <c r="I26" s="1"/>
    </row>
    <row r="27" spans="1:9" x14ac:dyDescent="0.3">
      <c r="A27" s="2"/>
      <c r="B27" s="61" t="s">
        <v>171</v>
      </c>
      <c r="C27" s="62"/>
      <c r="D27" s="15">
        <f>D7+F12+D17+E23</f>
        <v>21.664924610000003</v>
      </c>
      <c r="E27" s="1"/>
      <c r="F27" s="1"/>
      <c r="G27" s="1"/>
      <c r="H27" s="1"/>
      <c r="I27" s="1"/>
    </row>
    <row r="28" spans="1:9" x14ac:dyDescent="0.3">
      <c r="A28" s="2"/>
      <c r="B28" s="61" t="s">
        <v>172</v>
      </c>
      <c r="C28" s="62"/>
      <c r="D28" s="15">
        <f>D8+F13+D17+E24</f>
        <v>23.442550529999998</v>
      </c>
      <c r="E28" s="1"/>
      <c r="F28" s="1"/>
      <c r="G28" s="1"/>
      <c r="H28" s="1"/>
      <c r="I28" s="1"/>
    </row>
    <row r="29" spans="1:9" x14ac:dyDescent="0.3">
      <c r="A29" s="1"/>
      <c r="B29" s="1"/>
      <c r="C29" s="1"/>
      <c r="D29" s="1"/>
      <c r="E29" s="1"/>
      <c r="F29" s="1"/>
      <c r="G29" s="1"/>
      <c r="H29" s="1"/>
      <c r="I29" s="1"/>
    </row>
    <row r="30" spans="1:9" x14ac:dyDescent="0.3">
      <c r="A30" s="1"/>
      <c r="B30" s="6" t="s">
        <v>152</v>
      </c>
      <c r="C30" s="2"/>
      <c r="D30" s="2"/>
      <c r="E30" s="1"/>
      <c r="F30" s="1"/>
      <c r="G30" s="1"/>
      <c r="H30" s="1"/>
      <c r="I30" s="1"/>
    </row>
    <row r="31" spans="1:9" x14ac:dyDescent="0.3">
      <c r="A31" s="2"/>
      <c r="B31" s="63" t="s">
        <v>14</v>
      </c>
      <c r="C31" s="62"/>
      <c r="D31" s="16" t="s">
        <v>15</v>
      </c>
      <c r="E31" s="18"/>
      <c r="F31" s="18"/>
      <c r="G31" s="2" t="s">
        <v>15</v>
      </c>
      <c r="H31" s="2"/>
      <c r="I31" s="2"/>
    </row>
    <row r="32" spans="1:9" x14ac:dyDescent="0.3">
      <c r="B32" s="2"/>
      <c r="C32" s="41"/>
      <c r="D32" s="41"/>
      <c r="E32" s="18"/>
      <c r="F32" s="18"/>
      <c r="G32" s="2" t="s">
        <v>16</v>
      </c>
      <c r="H32" s="2"/>
      <c r="I32" s="2"/>
    </row>
    <row r="33" spans="2:9" x14ac:dyDescent="0.3">
      <c r="B33" s="2"/>
      <c r="C33" s="41"/>
      <c r="D33" s="41"/>
      <c r="E33" s="18"/>
      <c r="F33" s="18"/>
      <c r="G33" s="2" t="s">
        <v>17</v>
      </c>
      <c r="H33" s="2"/>
      <c r="I33" s="2"/>
    </row>
    <row r="34" spans="2:9" x14ac:dyDescent="0.3">
      <c r="B34" s="2"/>
      <c r="C34" s="41"/>
      <c r="D34" s="41"/>
      <c r="E34" s="18"/>
      <c r="F34" s="18"/>
      <c r="G34" s="41"/>
      <c r="H34" s="2"/>
      <c r="I34" s="2"/>
    </row>
  </sheetData>
  <mergeCells count="15">
    <mergeCell ref="B13:C13"/>
    <mergeCell ref="E12:E13"/>
    <mergeCell ref="B24:C24"/>
    <mergeCell ref="D23:D24"/>
    <mergeCell ref="B28:C28"/>
    <mergeCell ref="B27:C27"/>
    <mergeCell ref="B31:C31"/>
    <mergeCell ref="A1:B1"/>
    <mergeCell ref="B4:C4"/>
    <mergeCell ref="B6:C6"/>
    <mergeCell ref="B7:C7"/>
    <mergeCell ref="B12:C12"/>
    <mergeCell ref="B23:C23"/>
    <mergeCell ref="B8:C8"/>
    <mergeCell ref="B5:C5"/>
  </mergeCells>
  <dataValidations count="12">
    <dataValidation allowBlank="1" showInputMessage="1" showErrorMessage="1" prompt="Use CTRL plus arrow keys to move to edge of tables.  Press TAB to move to cells where data can be entered" sqref="A1:B1" xr:uid="{F9101062-1F07-4148-BAA7-DC968CC1699E}"/>
    <dataValidation allowBlank="1" showInputMessage="1" showErrorMessage="1" prompt="Percentage for Direct Care Relief Staffing" sqref="D23" xr:uid="{9FB41E37-D909-4DA0-B5DB-F763A8B791AA}"/>
    <dataValidation allowBlank="1" showInputMessage="1" showErrorMessage="1" prompt="Direct Care Relief Staffing Dollar Amount formula is Percentage for Direct Care Relief Staffing times (In-Home Family Support Wage plus Supervision Amount plus Add-on Choice)" sqref="E23:E24" xr:uid="{ECE67A30-AC7D-4A62-A3F0-8A4760F50879}"/>
    <dataValidation allowBlank="1" showInputMessage="1" showErrorMessage="1" prompt="Total Individual Staffing Amount formula is In-Home Family Support Wage plus Supervision Amount plus Add-on Choice plus Direct Care Relief Staffing Dollar Amount" sqref="D27:D28" xr:uid="{83E06862-75D1-4218-92AE-3FA5CA00DEA9}"/>
    <dataValidation allowBlank="1" showInputMessage="1" showErrorMessage="1" prompt="Supervision Amount formula is Supervision Wage times Supervision Percent" sqref="F12:F13" xr:uid="{52653C76-A950-4905-8009-26F897765C66}"/>
    <dataValidation allowBlank="1" showInputMessage="1" showErrorMessage="1" prompt="Supervision Percent" sqref="E12" xr:uid="{6701BDDD-1872-4A78-BBF3-81600315D77F}"/>
    <dataValidation allowBlank="1" showInputMessage="1" showErrorMessage="1" prompt="Supervision Wage" sqref="D12:D13" xr:uid="{8597CB5B-A749-4457-A6E5-555054C846E2}"/>
    <dataValidation type="list" allowBlank="1" showInputMessage="1" showErrorMessage="1" prompt="Enter Add-on Choice.  Press ALT and the down arrow to bring up the drop down options.  Use arrow keys to scroll through the options and press ENTER on the appropriate selection." sqref="D17" xr:uid="{EF6DC4C7-2D07-4B96-8C4C-D096C286B0A2}">
      <formula1>$C$17:$C$18</formula1>
    </dataValidation>
    <dataValidation allowBlank="1" showInputMessage="1" showErrorMessage="1" prompt="Deaf or Hard of Hearing Add-on Amount" sqref="C18" xr:uid="{7E93461A-F441-4E03-B2F6-949A23E08A62}"/>
    <dataValidation allowBlank="1" showInputMessage="1" showErrorMessage="1" prompt="No Customization Add-on Amount" sqref="C17" xr:uid="{826FD3B2-0B2A-4D78-A499-190A44C1A80F}"/>
    <dataValidation allowBlank="1" showInputMessage="1" showErrorMessage="1" prompt="Shared On-site Primary Staff/Awake Wage" sqref="D4:D5" xr:uid="{C2B80059-6B8A-416F-AFEF-639A5AC1E8B9}"/>
    <dataValidation type="list" allowBlank="1" showInputMessage="1" showErrorMessage="1" prompt="Select Nature of Service.  Press ALT and the down arrow to bring up the drop down options.  Use arrow keys to scroll through the options and press ENTER on the appropriate selection." sqref="D31" xr:uid="{D3E9C616-4F8F-4873-884F-FD43A4A16129}">
      <formula1>$G$31:$G$33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0656F-D538-4BB3-A536-CC091E724BD9}">
  <dimension ref="A1:F109"/>
  <sheetViews>
    <sheetView workbookViewId="0"/>
  </sheetViews>
  <sheetFormatPr defaultRowHeight="15.05" x14ac:dyDescent="0.3"/>
  <cols>
    <col min="1" max="1" width="28.109375" customWidth="1"/>
    <col min="2" max="2" width="17" customWidth="1"/>
    <col min="3" max="3" width="22.33203125" customWidth="1"/>
  </cols>
  <sheetData>
    <row r="1" spans="1:6" ht="14.4" x14ac:dyDescent="0.3">
      <c r="F1" s="19"/>
    </row>
    <row r="2" spans="1:6" ht="14.4" x14ac:dyDescent="0.3">
      <c r="F2" s="19"/>
    </row>
    <row r="3" spans="1:6" ht="14.4" x14ac:dyDescent="0.3">
      <c r="A3" s="6" t="s">
        <v>18</v>
      </c>
      <c r="B3" s="17"/>
      <c r="C3" s="17"/>
      <c r="D3" s="17"/>
      <c r="F3" s="19"/>
    </row>
    <row r="4" spans="1:6" ht="14.4" x14ac:dyDescent="0.3">
      <c r="A4" s="20" t="s">
        <v>19</v>
      </c>
      <c r="B4" s="68" t="s">
        <v>20</v>
      </c>
      <c r="C4" s="69"/>
      <c r="D4" s="70"/>
      <c r="F4" s="19"/>
    </row>
    <row r="5" spans="1:6" ht="14.4" x14ac:dyDescent="0.3">
      <c r="A5" s="20" t="s">
        <v>21</v>
      </c>
      <c r="B5" s="71" t="str">
        <f>INDEX($C$10:$C$108,MATCH(B4:D4,B10:B108,0))</f>
        <v>Unspecified Region</v>
      </c>
      <c r="C5" s="72"/>
      <c r="D5" s="73"/>
      <c r="F5" s="19"/>
    </row>
    <row r="6" spans="1:6" ht="14.4" x14ac:dyDescent="0.3">
      <c r="F6" s="19"/>
    </row>
    <row r="7" spans="1:6" ht="14.4" hidden="1" x14ac:dyDescent="0.3">
      <c r="A7" t="s">
        <v>22</v>
      </c>
      <c r="B7" t="str">
        <f>INDEX($D$10:$D$108,MATCH(B4:D4,B10:B108,0))</f>
        <v>-</v>
      </c>
      <c r="F7" s="19"/>
    </row>
    <row r="8" spans="1:6" ht="14.4" hidden="1" x14ac:dyDescent="0.3">
      <c r="F8" s="19"/>
    </row>
    <row r="9" spans="1:6" ht="14.4" hidden="1" x14ac:dyDescent="0.3">
      <c r="B9" s="21" t="s">
        <v>23</v>
      </c>
      <c r="C9" s="21" t="s">
        <v>24</v>
      </c>
      <c r="D9" s="22" t="s">
        <v>22</v>
      </c>
    </row>
    <row r="10" spans="1:6" ht="14.4" hidden="1" x14ac:dyDescent="0.3">
      <c r="B10" s="23" t="s">
        <v>20</v>
      </c>
      <c r="C10" s="23" t="s">
        <v>25</v>
      </c>
      <c r="D10" s="24" t="s">
        <v>26</v>
      </c>
    </row>
    <row r="11" spans="1:6" ht="14.4" hidden="1" x14ac:dyDescent="0.3">
      <c r="B11" s="25" t="s">
        <v>27</v>
      </c>
      <c r="C11" s="25" t="s">
        <v>28</v>
      </c>
      <c r="D11" s="26">
        <v>0.94899999999999995</v>
      </c>
    </row>
    <row r="12" spans="1:6" ht="14.4" hidden="1" x14ac:dyDescent="0.3">
      <c r="B12" s="25" t="s">
        <v>29</v>
      </c>
      <c r="C12" s="25" t="s">
        <v>30</v>
      </c>
      <c r="D12" s="26">
        <v>1.022</v>
      </c>
    </row>
    <row r="13" spans="1:6" ht="14.4" hidden="1" x14ac:dyDescent="0.3">
      <c r="B13" s="25" t="s">
        <v>31</v>
      </c>
      <c r="C13" s="25" t="s">
        <v>32</v>
      </c>
      <c r="D13" s="26">
        <v>0.99299999999999999</v>
      </c>
    </row>
    <row r="14" spans="1:6" ht="14.4" hidden="1" x14ac:dyDescent="0.3">
      <c r="B14" s="25" t="s">
        <v>33</v>
      </c>
      <c r="C14" s="25" t="s">
        <v>32</v>
      </c>
      <c r="D14" s="26">
        <v>0.99299999999999999</v>
      </c>
    </row>
    <row r="15" spans="1:6" ht="14.4" hidden="1" x14ac:dyDescent="0.3">
      <c r="B15" s="25" t="s">
        <v>34</v>
      </c>
      <c r="C15" s="25" t="s">
        <v>35</v>
      </c>
      <c r="D15" s="26">
        <v>0.92200000000000004</v>
      </c>
    </row>
    <row r="16" spans="1:6" ht="14.4" hidden="1" x14ac:dyDescent="0.3">
      <c r="B16" s="25" t="s">
        <v>36</v>
      </c>
      <c r="C16" s="27" t="s">
        <v>37</v>
      </c>
      <c r="D16" s="26">
        <v>0.95399999999999996</v>
      </c>
    </row>
    <row r="17" spans="2:4" ht="14.4" hidden="1" x14ac:dyDescent="0.3">
      <c r="B17" s="25" t="s">
        <v>38</v>
      </c>
      <c r="C17" s="25" t="s">
        <v>39</v>
      </c>
      <c r="D17" s="26">
        <v>1.0580000000000001</v>
      </c>
    </row>
    <row r="18" spans="2:4" ht="14.4" hidden="1" x14ac:dyDescent="0.3">
      <c r="B18" s="25" t="s">
        <v>40</v>
      </c>
      <c r="C18" s="27" t="s">
        <v>41</v>
      </c>
      <c r="D18" s="26">
        <v>0.95299999999999996</v>
      </c>
    </row>
    <row r="19" spans="2:4" ht="14.4" hidden="1" x14ac:dyDescent="0.3">
      <c r="B19" s="25" t="s">
        <v>42</v>
      </c>
      <c r="C19" s="27" t="s">
        <v>43</v>
      </c>
      <c r="D19" s="26">
        <v>0.94099999999999995</v>
      </c>
    </row>
    <row r="20" spans="2:4" ht="14.4" hidden="1" x14ac:dyDescent="0.3">
      <c r="B20" s="25" t="s">
        <v>44</v>
      </c>
      <c r="C20" s="25" t="s">
        <v>30</v>
      </c>
      <c r="D20" s="26">
        <v>1.022</v>
      </c>
    </row>
    <row r="21" spans="2:4" ht="14.4" hidden="1" x14ac:dyDescent="0.3">
      <c r="B21" s="25" t="s">
        <v>45</v>
      </c>
      <c r="C21" s="25" t="s">
        <v>32</v>
      </c>
      <c r="D21" s="26">
        <v>0.99299999999999999</v>
      </c>
    </row>
    <row r="22" spans="2:4" ht="14.4" hidden="1" x14ac:dyDescent="0.3">
      <c r="B22" s="25" t="s">
        <v>46</v>
      </c>
      <c r="C22" s="27" t="s">
        <v>37</v>
      </c>
      <c r="D22" s="26">
        <v>0.95399999999999996</v>
      </c>
    </row>
    <row r="23" spans="2:4" ht="14.4" hidden="1" x14ac:dyDescent="0.3">
      <c r="B23" s="25" t="s">
        <v>47</v>
      </c>
      <c r="C23" s="27" t="s">
        <v>30</v>
      </c>
      <c r="D23" s="26">
        <v>1.022</v>
      </c>
    </row>
    <row r="24" spans="2:4" ht="14.4" hidden="1" x14ac:dyDescent="0.3">
      <c r="B24" s="25" t="s">
        <v>48</v>
      </c>
      <c r="C24" s="27" t="s">
        <v>49</v>
      </c>
      <c r="D24" s="26">
        <v>1.018</v>
      </c>
    </row>
    <row r="25" spans="2:4" ht="14.4" hidden="1" x14ac:dyDescent="0.3">
      <c r="B25" s="25" t="s">
        <v>50</v>
      </c>
      <c r="C25" s="25" t="s">
        <v>32</v>
      </c>
      <c r="D25" s="26">
        <v>0.99299999999999999</v>
      </c>
    </row>
    <row r="26" spans="2:4" ht="14.4" hidden="1" x14ac:dyDescent="0.3">
      <c r="B26" s="25" t="s">
        <v>51</v>
      </c>
      <c r="C26" s="27" t="s">
        <v>28</v>
      </c>
      <c r="D26" s="26">
        <v>0.94899999999999995</v>
      </c>
    </row>
    <row r="27" spans="2:4" ht="14.4" hidden="1" x14ac:dyDescent="0.3">
      <c r="B27" s="25" t="s">
        <v>52</v>
      </c>
      <c r="C27" s="27" t="s">
        <v>37</v>
      </c>
      <c r="D27" s="26">
        <v>0.95399999999999996</v>
      </c>
    </row>
    <row r="28" spans="2:4" ht="14.4" hidden="1" x14ac:dyDescent="0.3">
      <c r="B28" s="25" t="s">
        <v>53</v>
      </c>
      <c r="C28" s="25" t="s">
        <v>32</v>
      </c>
      <c r="D28" s="26">
        <v>0.99299999999999999</v>
      </c>
    </row>
    <row r="29" spans="2:4" ht="14.4" hidden="1" x14ac:dyDescent="0.3">
      <c r="B29" s="25" t="s">
        <v>54</v>
      </c>
      <c r="C29" s="25" t="s">
        <v>30</v>
      </c>
      <c r="D29" s="26">
        <v>1.022</v>
      </c>
    </row>
    <row r="30" spans="2:4" ht="14.4" hidden="1" x14ac:dyDescent="0.3">
      <c r="B30" s="25" t="s">
        <v>55</v>
      </c>
      <c r="C30" s="27" t="s">
        <v>56</v>
      </c>
      <c r="D30" s="26">
        <v>1.02</v>
      </c>
    </row>
    <row r="31" spans="2:4" ht="14.4" hidden="1" x14ac:dyDescent="0.3">
      <c r="B31" s="25" t="s">
        <v>57</v>
      </c>
      <c r="C31" s="25" t="s">
        <v>32</v>
      </c>
      <c r="D31" s="26">
        <v>0.99299999999999999</v>
      </c>
    </row>
    <row r="32" spans="2:4" ht="14.4" hidden="1" x14ac:dyDescent="0.3">
      <c r="B32" s="25" t="s">
        <v>58</v>
      </c>
      <c r="C32" s="27" t="s">
        <v>41</v>
      </c>
      <c r="D32" s="26">
        <v>0.95299999999999996</v>
      </c>
    </row>
    <row r="33" spans="2:4" ht="14.4" hidden="1" x14ac:dyDescent="0.3">
      <c r="B33" s="25" t="s">
        <v>59</v>
      </c>
      <c r="C33" s="27" t="s">
        <v>56</v>
      </c>
      <c r="D33" s="26">
        <v>1.02</v>
      </c>
    </row>
    <row r="34" spans="2:4" ht="14.4" hidden="1" x14ac:dyDescent="0.3">
      <c r="B34" s="25" t="s">
        <v>60</v>
      </c>
      <c r="C34" s="27" t="s">
        <v>41</v>
      </c>
      <c r="D34" s="26">
        <v>0.95299999999999996</v>
      </c>
    </row>
    <row r="35" spans="2:4" ht="14.4" hidden="1" x14ac:dyDescent="0.3">
      <c r="B35" s="25" t="s">
        <v>61</v>
      </c>
      <c r="C35" s="27" t="s">
        <v>41</v>
      </c>
      <c r="D35" s="26">
        <v>0.95299999999999996</v>
      </c>
    </row>
    <row r="36" spans="2:4" ht="14.4" hidden="1" x14ac:dyDescent="0.3">
      <c r="B36" s="25" t="s">
        <v>62</v>
      </c>
      <c r="C36" s="25" t="s">
        <v>32</v>
      </c>
      <c r="D36" s="26">
        <v>0.99299999999999999</v>
      </c>
    </row>
    <row r="37" spans="2:4" ht="14.4" hidden="1" x14ac:dyDescent="0.3">
      <c r="B37" s="25" t="s">
        <v>63</v>
      </c>
      <c r="C37" s="25" t="s">
        <v>30</v>
      </c>
      <c r="D37" s="26">
        <v>1.022</v>
      </c>
    </row>
    <row r="38" spans="2:4" ht="14.4" hidden="1" x14ac:dyDescent="0.3">
      <c r="B38" s="25" t="s">
        <v>64</v>
      </c>
      <c r="C38" s="27" t="s">
        <v>65</v>
      </c>
      <c r="D38" s="26">
        <v>1.0229999999999999</v>
      </c>
    </row>
    <row r="39" spans="2:4" ht="14.4" hidden="1" x14ac:dyDescent="0.3">
      <c r="B39" s="25" t="s">
        <v>66</v>
      </c>
      <c r="C39" s="25" t="s">
        <v>32</v>
      </c>
      <c r="D39" s="26">
        <v>0.99299999999999999</v>
      </c>
    </row>
    <row r="40" spans="2:4" ht="14.4" hidden="1" x14ac:dyDescent="0.3">
      <c r="B40" s="25" t="s">
        <v>67</v>
      </c>
      <c r="C40" s="27" t="s">
        <v>30</v>
      </c>
      <c r="D40" s="26">
        <v>1.022</v>
      </c>
    </row>
    <row r="41" spans="2:4" ht="14.4" hidden="1" x14ac:dyDescent="0.3">
      <c r="B41" s="25" t="s">
        <v>68</v>
      </c>
      <c r="C41" s="27" t="s">
        <v>28</v>
      </c>
      <c r="D41" s="26">
        <v>0.94899999999999995</v>
      </c>
    </row>
    <row r="42" spans="2:4" ht="14.4" hidden="1" x14ac:dyDescent="0.3">
      <c r="B42" s="25" t="s">
        <v>69</v>
      </c>
      <c r="C42" s="27" t="s">
        <v>37</v>
      </c>
      <c r="D42" s="26">
        <v>0.95399999999999996</v>
      </c>
    </row>
    <row r="43" spans="2:4" ht="14.4" hidden="1" x14ac:dyDescent="0.3">
      <c r="B43" s="25" t="s">
        <v>70</v>
      </c>
      <c r="C43" s="27" t="s">
        <v>28</v>
      </c>
      <c r="D43" s="26">
        <v>0.94899999999999995</v>
      </c>
    </row>
    <row r="44" spans="2:4" ht="14.4" hidden="1" x14ac:dyDescent="0.3">
      <c r="B44" s="25" t="s">
        <v>71</v>
      </c>
      <c r="C44" s="27" t="s">
        <v>37</v>
      </c>
      <c r="D44" s="26">
        <v>0.95399999999999996</v>
      </c>
    </row>
    <row r="45" spans="2:4" ht="14.4" hidden="1" x14ac:dyDescent="0.3">
      <c r="B45" s="25" t="s">
        <v>72</v>
      </c>
      <c r="C45" s="25" t="s">
        <v>32</v>
      </c>
      <c r="D45" s="26">
        <v>0.99299999999999999</v>
      </c>
    </row>
    <row r="46" spans="2:4" ht="14.4" hidden="1" x14ac:dyDescent="0.3">
      <c r="B46" s="25" t="s">
        <v>73</v>
      </c>
      <c r="C46" s="27" t="s">
        <v>28</v>
      </c>
      <c r="D46" s="26">
        <v>0.94899999999999995</v>
      </c>
    </row>
    <row r="47" spans="2:4" ht="14.4" hidden="1" x14ac:dyDescent="0.3">
      <c r="B47" s="25" t="s">
        <v>74</v>
      </c>
      <c r="C47" s="27" t="s">
        <v>37</v>
      </c>
      <c r="D47" s="26">
        <v>0.95399999999999996</v>
      </c>
    </row>
    <row r="48" spans="2:4" ht="14.4" hidden="1" x14ac:dyDescent="0.3">
      <c r="B48" s="25" t="s">
        <v>75</v>
      </c>
      <c r="C48" s="27" t="s">
        <v>28</v>
      </c>
      <c r="D48" s="26">
        <v>0.94899999999999995</v>
      </c>
    </row>
    <row r="49" spans="2:4" ht="14.4" hidden="1" x14ac:dyDescent="0.3">
      <c r="B49" s="25" t="s">
        <v>76</v>
      </c>
      <c r="C49" s="25" t="s">
        <v>32</v>
      </c>
      <c r="D49" s="26">
        <v>0.99299999999999999</v>
      </c>
    </row>
    <row r="50" spans="2:4" ht="14.4" hidden="1" x14ac:dyDescent="0.3">
      <c r="B50" s="25" t="s">
        <v>77</v>
      </c>
      <c r="C50" s="27" t="s">
        <v>30</v>
      </c>
      <c r="D50" s="26">
        <v>1.022</v>
      </c>
    </row>
    <row r="51" spans="2:4" ht="14.4" hidden="1" x14ac:dyDescent="0.3">
      <c r="B51" s="25" t="s">
        <v>78</v>
      </c>
      <c r="C51" s="27" t="s">
        <v>37</v>
      </c>
      <c r="D51" s="26">
        <v>0.95399999999999996</v>
      </c>
    </row>
    <row r="52" spans="2:4" ht="14.4" hidden="1" x14ac:dyDescent="0.3">
      <c r="B52" s="25" t="s">
        <v>79</v>
      </c>
      <c r="C52" s="27" t="s">
        <v>37</v>
      </c>
      <c r="D52" s="26">
        <v>0.95399999999999996</v>
      </c>
    </row>
    <row r="53" spans="2:4" ht="14.4" hidden="1" x14ac:dyDescent="0.3">
      <c r="B53" s="25" t="s">
        <v>80</v>
      </c>
      <c r="C53" s="27" t="s">
        <v>37</v>
      </c>
      <c r="D53" s="26">
        <v>0.95399999999999996</v>
      </c>
    </row>
    <row r="54" spans="2:4" ht="14.4" hidden="1" x14ac:dyDescent="0.3">
      <c r="B54" s="25" t="s">
        <v>81</v>
      </c>
      <c r="C54" s="25" t="s">
        <v>32</v>
      </c>
      <c r="D54" s="26">
        <v>0.99299999999999999</v>
      </c>
    </row>
    <row r="55" spans="2:4" ht="14.4" hidden="1" x14ac:dyDescent="0.3">
      <c r="B55" s="25" t="s">
        <v>82</v>
      </c>
      <c r="C55" s="25" t="s">
        <v>32</v>
      </c>
      <c r="D55" s="26">
        <v>0.99299999999999999</v>
      </c>
    </row>
    <row r="56" spans="2:4" ht="14.4" hidden="1" x14ac:dyDescent="0.3">
      <c r="B56" s="25" t="s">
        <v>83</v>
      </c>
      <c r="C56" s="27" t="s">
        <v>41</v>
      </c>
      <c r="D56" s="26">
        <v>0.95299999999999996</v>
      </c>
    </row>
    <row r="57" spans="2:4" ht="14.4" hidden="1" x14ac:dyDescent="0.3">
      <c r="B57" s="25" t="s">
        <v>84</v>
      </c>
      <c r="C57" s="27" t="s">
        <v>37</v>
      </c>
      <c r="D57" s="26">
        <v>0.95399999999999996</v>
      </c>
    </row>
    <row r="58" spans="2:4" ht="14.4" hidden="1" x14ac:dyDescent="0.3">
      <c r="B58" s="25" t="s">
        <v>85</v>
      </c>
      <c r="C58" s="27" t="s">
        <v>30</v>
      </c>
      <c r="D58" s="26">
        <v>1.022</v>
      </c>
    </row>
    <row r="59" spans="2:4" ht="14.4" hidden="1" x14ac:dyDescent="0.3">
      <c r="B59" s="25" t="s">
        <v>86</v>
      </c>
      <c r="C59" s="25" t="s">
        <v>32</v>
      </c>
      <c r="D59" s="26">
        <v>0.99299999999999999</v>
      </c>
    </row>
    <row r="60" spans="2:4" ht="14.4" hidden="1" x14ac:dyDescent="0.3">
      <c r="B60" s="25" t="s">
        <v>87</v>
      </c>
      <c r="C60" s="27" t="s">
        <v>41</v>
      </c>
      <c r="D60" s="26">
        <v>0.95299999999999996</v>
      </c>
    </row>
    <row r="61" spans="2:4" ht="14.4" hidden="1" x14ac:dyDescent="0.3">
      <c r="B61" s="25" t="s">
        <v>88</v>
      </c>
      <c r="C61" s="27" t="s">
        <v>37</v>
      </c>
      <c r="D61" s="26">
        <v>0.95399999999999996</v>
      </c>
    </row>
    <row r="62" spans="2:4" ht="14.4" hidden="1" x14ac:dyDescent="0.3">
      <c r="B62" s="25" t="s">
        <v>89</v>
      </c>
      <c r="C62" s="27" t="s">
        <v>39</v>
      </c>
      <c r="D62" s="26">
        <v>1.0580000000000001</v>
      </c>
    </row>
    <row r="63" spans="2:4" ht="14.4" hidden="1" x14ac:dyDescent="0.3">
      <c r="B63" s="25" t="s">
        <v>90</v>
      </c>
      <c r="C63" s="27" t="s">
        <v>37</v>
      </c>
      <c r="D63" s="26">
        <v>0.95399999999999996</v>
      </c>
    </row>
    <row r="64" spans="2:4" ht="14.4" hidden="1" x14ac:dyDescent="0.3">
      <c r="B64" s="25" t="s">
        <v>91</v>
      </c>
      <c r="C64" s="25" t="s">
        <v>32</v>
      </c>
      <c r="D64" s="26">
        <v>0.99299999999999999</v>
      </c>
    </row>
    <row r="65" spans="2:4" ht="14.4" hidden="1" x14ac:dyDescent="0.3">
      <c r="B65" s="25" t="s">
        <v>92</v>
      </c>
      <c r="C65" s="27" t="s">
        <v>56</v>
      </c>
      <c r="D65" s="26">
        <v>1.02</v>
      </c>
    </row>
    <row r="66" spans="2:4" ht="14.4" hidden="1" x14ac:dyDescent="0.3">
      <c r="B66" s="25" t="s">
        <v>93</v>
      </c>
      <c r="C66" s="25" t="s">
        <v>32</v>
      </c>
      <c r="D66" s="26">
        <v>0.99299999999999999</v>
      </c>
    </row>
    <row r="67" spans="2:4" ht="14.4" hidden="1" x14ac:dyDescent="0.3">
      <c r="B67" s="25" t="s">
        <v>94</v>
      </c>
      <c r="C67" s="25" t="s">
        <v>32</v>
      </c>
      <c r="D67" s="26">
        <v>0.99299999999999999</v>
      </c>
    </row>
    <row r="68" spans="2:4" ht="14.4" hidden="1" x14ac:dyDescent="0.3">
      <c r="B68" s="25" t="s">
        <v>95</v>
      </c>
      <c r="C68" s="27" t="s">
        <v>28</v>
      </c>
      <c r="D68" s="26">
        <v>0.94899999999999995</v>
      </c>
    </row>
    <row r="69" spans="2:4" ht="14.4" hidden="1" x14ac:dyDescent="0.3">
      <c r="B69" s="25" t="s">
        <v>96</v>
      </c>
      <c r="C69" s="27" t="s">
        <v>37</v>
      </c>
      <c r="D69" s="26">
        <v>0.95399999999999996</v>
      </c>
    </row>
    <row r="70" spans="2:4" ht="14.4" hidden="1" x14ac:dyDescent="0.3">
      <c r="B70" s="25" t="s">
        <v>97</v>
      </c>
      <c r="C70" s="27" t="s">
        <v>98</v>
      </c>
      <c r="D70" s="26">
        <v>0.96199999999999997</v>
      </c>
    </row>
    <row r="71" spans="2:4" ht="14.4" hidden="1" x14ac:dyDescent="0.3">
      <c r="B71" s="25" t="s">
        <v>99</v>
      </c>
      <c r="C71" s="25" t="s">
        <v>32</v>
      </c>
      <c r="D71" s="26">
        <v>0.99299999999999999</v>
      </c>
    </row>
    <row r="72" spans="2:4" ht="14.4" hidden="1" x14ac:dyDescent="0.3">
      <c r="B72" s="25" t="s">
        <v>100</v>
      </c>
      <c r="C72" s="25" t="s">
        <v>30</v>
      </c>
      <c r="D72" s="26">
        <v>1.022</v>
      </c>
    </row>
    <row r="73" spans="2:4" ht="14.4" hidden="1" x14ac:dyDescent="0.3">
      <c r="B73" s="25" t="s">
        <v>101</v>
      </c>
      <c r="C73" s="25" t="s">
        <v>32</v>
      </c>
      <c r="D73" s="26">
        <v>0.99299999999999999</v>
      </c>
    </row>
    <row r="74" spans="2:4" ht="14.4" hidden="1" x14ac:dyDescent="0.3">
      <c r="B74" s="25" t="s">
        <v>102</v>
      </c>
      <c r="C74" s="27" t="s">
        <v>37</v>
      </c>
      <c r="D74" s="26">
        <v>0.95399999999999996</v>
      </c>
    </row>
    <row r="75" spans="2:4" ht="14.4" hidden="1" x14ac:dyDescent="0.3">
      <c r="B75" s="25" t="s">
        <v>103</v>
      </c>
      <c r="C75" s="27" t="s">
        <v>37</v>
      </c>
      <c r="D75" s="26">
        <v>0.95399999999999996</v>
      </c>
    </row>
    <row r="76" spans="2:4" ht="14.4" hidden="1" x14ac:dyDescent="0.3">
      <c r="B76" s="25" t="s">
        <v>104</v>
      </c>
      <c r="C76" s="27" t="s">
        <v>41</v>
      </c>
      <c r="D76" s="26">
        <v>0.95299999999999996</v>
      </c>
    </row>
    <row r="77" spans="2:4" ht="14.4" hidden="1" x14ac:dyDescent="0.3">
      <c r="B77" s="25" t="s">
        <v>105</v>
      </c>
      <c r="C77" s="27" t="s">
        <v>37</v>
      </c>
      <c r="D77" s="26">
        <v>0.95399999999999996</v>
      </c>
    </row>
    <row r="78" spans="2:4" ht="14.4" hidden="1" x14ac:dyDescent="0.3">
      <c r="B78" s="25" t="s">
        <v>106</v>
      </c>
      <c r="C78" s="25" t="s">
        <v>32</v>
      </c>
      <c r="D78" s="26">
        <v>0.99299999999999999</v>
      </c>
    </row>
    <row r="79" spans="2:4" ht="14.4" hidden="1" x14ac:dyDescent="0.3">
      <c r="B79" s="25" t="s">
        <v>107</v>
      </c>
      <c r="C79" s="27" t="s">
        <v>43</v>
      </c>
      <c r="D79" s="26">
        <v>0.94099999999999995</v>
      </c>
    </row>
    <row r="80" spans="2:4" ht="14.4" hidden="1" x14ac:dyDescent="0.3">
      <c r="B80" s="25" t="s">
        <v>108</v>
      </c>
      <c r="C80" s="25" t="s">
        <v>30</v>
      </c>
      <c r="D80" s="26">
        <v>1.022</v>
      </c>
    </row>
    <row r="81" spans="2:4" ht="14.4" hidden="1" x14ac:dyDescent="0.3">
      <c r="B81" s="25" t="s">
        <v>109</v>
      </c>
      <c r="C81" s="27" t="s">
        <v>30</v>
      </c>
      <c r="D81" s="26">
        <v>1.022</v>
      </c>
    </row>
    <row r="82" spans="2:4" ht="14.4" hidden="1" x14ac:dyDescent="0.3">
      <c r="B82" s="25" t="s">
        <v>110</v>
      </c>
      <c r="C82" s="27" t="s">
        <v>30</v>
      </c>
      <c r="D82" s="26">
        <v>1.022</v>
      </c>
    </row>
    <row r="83" spans="2:4" ht="14.4" hidden="1" x14ac:dyDescent="0.3">
      <c r="B83" s="25" t="s">
        <v>111</v>
      </c>
      <c r="C83" s="27" t="s">
        <v>35</v>
      </c>
      <c r="D83" s="26">
        <v>0.92200000000000004</v>
      </c>
    </row>
    <row r="84" spans="2:4" ht="14.4" hidden="1" x14ac:dyDescent="0.3">
      <c r="B84" s="25" t="s">
        <v>112</v>
      </c>
      <c r="C84" s="27" t="s">
        <v>41</v>
      </c>
      <c r="D84" s="26">
        <v>0.95299999999999996</v>
      </c>
    </row>
    <row r="85" spans="2:4" ht="14.4" hidden="1" x14ac:dyDescent="0.3">
      <c r="B85" s="25" t="s">
        <v>113</v>
      </c>
      <c r="C85" s="25" t="s">
        <v>32</v>
      </c>
      <c r="D85" s="26">
        <v>0.99299999999999999</v>
      </c>
    </row>
    <row r="86" spans="2:4" ht="14.4" hidden="1" x14ac:dyDescent="0.3">
      <c r="B86" s="25" t="s">
        <v>114</v>
      </c>
      <c r="C86" s="27" t="s">
        <v>37</v>
      </c>
      <c r="D86" s="26">
        <v>0.95399999999999996</v>
      </c>
    </row>
    <row r="87" spans="2:4" ht="14.4" hidden="1" x14ac:dyDescent="0.3">
      <c r="B87" s="25" t="s">
        <v>115</v>
      </c>
      <c r="C87" s="25" t="s">
        <v>32</v>
      </c>
      <c r="D87" s="26">
        <v>0.99299999999999999</v>
      </c>
    </row>
    <row r="88" spans="2:4" ht="14.4" hidden="1" x14ac:dyDescent="0.3">
      <c r="B88" s="25" t="s">
        <v>116</v>
      </c>
      <c r="C88" s="25" t="s">
        <v>32</v>
      </c>
      <c r="D88" s="26">
        <v>0.99299999999999999</v>
      </c>
    </row>
    <row r="89" spans="2:4" ht="14.4" hidden="1" x14ac:dyDescent="0.3">
      <c r="B89" s="25" t="s">
        <v>117</v>
      </c>
      <c r="C89" s="27" t="s">
        <v>56</v>
      </c>
      <c r="D89" s="26">
        <v>1.02</v>
      </c>
    </row>
    <row r="90" spans="2:4" ht="14.4" hidden="1" x14ac:dyDescent="0.3">
      <c r="B90" s="25" t="s">
        <v>118</v>
      </c>
      <c r="C90" s="25" t="s">
        <v>32</v>
      </c>
      <c r="D90" s="26">
        <v>0.99299999999999999</v>
      </c>
    </row>
    <row r="91" spans="2:4" ht="14.4" hidden="1" x14ac:dyDescent="0.3">
      <c r="B91" s="25" t="s">
        <v>119</v>
      </c>
      <c r="C91" s="27" t="s">
        <v>41</v>
      </c>
      <c r="D91" s="26">
        <v>0.95299999999999996</v>
      </c>
    </row>
    <row r="92" spans="2:4" ht="14.4" hidden="1" x14ac:dyDescent="0.3">
      <c r="B92" s="25" t="s">
        <v>120</v>
      </c>
      <c r="C92" s="25" t="s">
        <v>30</v>
      </c>
      <c r="D92" s="26">
        <v>1.022</v>
      </c>
    </row>
    <row r="93" spans="2:4" ht="14.4" hidden="1" x14ac:dyDescent="0.3">
      <c r="B93" s="25" t="s">
        <v>121</v>
      </c>
      <c r="C93" s="27" t="s">
        <v>41</v>
      </c>
      <c r="D93" s="26">
        <v>0.95299999999999996</v>
      </c>
    </row>
    <row r="94" spans="2:4" ht="14.4" hidden="1" x14ac:dyDescent="0.3">
      <c r="B94" s="25" t="s">
        <v>122</v>
      </c>
      <c r="C94" s="25" t="s">
        <v>32</v>
      </c>
      <c r="D94" s="26">
        <v>0.99299999999999999</v>
      </c>
    </row>
    <row r="95" spans="2:4" ht="14.4" hidden="1" x14ac:dyDescent="0.3">
      <c r="B95" s="25" t="s">
        <v>123</v>
      </c>
      <c r="C95" s="27" t="s">
        <v>41</v>
      </c>
      <c r="D95" s="26">
        <v>0.95299999999999996</v>
      </c>
    </row>
    <row r="96" spans="2:4" ht="14.4" hidden="1" x14ac:dyDescent="0.3">
      <c r="B96" s="28" t="s">
        <v>124</v>
      </c>
      <c r="C96" s="29" t="s">
        <v>30</v>
      </c>
      <c r="D96" s="30">
        <v>1.022</v>
      </c>
    </row>
    <row r="97" spans="2:6" ht="14.4" hidden="1" x14ac:dyDescent="0.3">
      <c r="B97" s="31" t="s">
        <v>125</v>
      </c>
      <c r="C97" s="32" t="s">
        <v>37</v>
      </c>
      <c r="D97" s="33">
        <v>0.95399999999999996</v>
      </c>
    </row>
    <row r="98" spans="2:6" ht="14.4" hidden="1" x14ac:dyDescent="0.3">
      <c r="B98" s="34" t="s">
        <v>126</v>
      </c>
      <c r="C98" s="34" t="s">
        <v>32</v>
      </c>
      <c r="D98" s="33">
        <v>0.99299999999999999</v>
      </c>
      <c r="F98" s="19"/>
    </row>
    <row r="99" spans="2:6" ht="14.4" hidden="1" x14ac:dyDescent="0.3">
      <c r="B99" s="34" t="s">
        <v>127</v>
      </c>
      <c r="C99" s="34" t="s">
        <v>32</v>
      </c>
      <c r="D99" s="33">
        <v>0.99299999999999999</v>
      </c>
      <c r="F99" s="19"/>
    </row>
    <row r="100" spans="2:6" ht="14.4" hidden="1" x14ac:dyDescent="0.3">
      <c r="B100" s="34" t="s">
        <v>128</v>
      </c>
      <c r="C100" s="34" t="s">
        <v>37</v>
      </c>
      <c r="D100" s="33">
        <v>0.95399999999999996</v>
      </c>
      <c r="F100" s="19"/>
    </row>
    <row r="101" spans="2:6" ht="14.4" hidden="1" x14ac:dyDescent="0.3">
      <c r="B101" s="34" t="s">
        <v>129</v>
      </c>
      <c r="C101" s="34" t="s">
        <v>30</v>
      </c>
      <c r="D101" s="33">
        <v>1.022</v>
      </c>
      <c r="F101" s="19"/>
    </row>
    <row r="102" spans="2:6" ht="14.4" hidden="1" x14ac:dyDescent="0.3">
      <c r="B102" s="34" t="s">
        <v>130</v>
      </c>
      <c r="C102" s="34" t="s">
        <v>37</v>
      </c>
      <c r="D102" s="33">
        <v>0.95399999999999996</v>
      </c>
      <c r="F102" s="19"/>
    </row>
    <row r="103" spans="2:6" ht="14.4" hidden="1" x14ac:dyDescent="0.3">
      <c r="B103" s="34" t="s">
        <v>131</v>
      </c>
      <c r="C103" s="34" t="s">
        <v>30</v>
      </c>
      <c r="D103" s="33">
        <v>1.022</v>
      </c>
      <c r="F103" s="19"/>
    </row>
    <row r="104" spans="2:6" ht="14.4" hidden="1" x14ac:dyDescent="0.3">
      <c r="B104" s="34" t="s">
        <v>132</v>
      </c>
      <c r="C104" s="34" t="s">
        <v>28</v>
      </c>
      <c r="D104" s="33">
        <v>0.94899999999999995</v>
      </c>
      <c r="F104" s="19"/>
    </row>
    <row r="105" spans="2:6" ht="14.4" hidden="1" x14ac:dyDescent="0.3">
      <c r="B105" s="34" t="s">
        <v>133</v>
      </c>
      <c r="C105" s="34" t="s">
        <v>43</v>
      </c>
      <c r="D105" s="33">
        <v>0.94099999999999995</v>
      </c>
      <c r="F105" s="19"/>
    </row>
    <row r="106" spans="2:6" ht="14.4" hidden="1" x14ac:dyDescent="0.3">
      <c r="B106" s="34" t="s">
        <v>134</v>
      </c>
      <c r="C106" s="34" t="s">
        <v>32</v>
      </c>
      <c r="D106" s="34">
        <v>0.99299999999999999</v>
      </c>
      <c r="F106" s="19"/>
    </row>
    <row r="107" spans="2:6" ht="14.4" hidden="1" x14ac:dyDescent="0.3">
      <c r="B107" s="34" t="s">
        <v>135</v>
      </c>
      <c r="C107" s="34" t="s">
        <v>28</v>
      </c>
      <c r="D107" s="33">
        <v>0.94899999999999995</v>
      </c>
      <c r="F107" s="19"/>
    </row>
    <row r="108" spans="2:6" ht="14.4" hidden="1" x14ac:dyDescent="0.3">
      <c r="B108" s="34" t="s">
        <v>136</v>
      </c>
      <c r="C108" s="34" t="s">
        <v>41</v>
      </c>
      <c r="D108" s="33">
        <v>0.95299999999999996</v>
      </c>
      <c r="F108" s="19"/>
    </row>
    <row r="109" spans="2:6" ht="14.4" x14ac:dyDescent="0.3">
      <c r="F109" s="19"/>
    </row>
  </sheetData>
  <mergeCells count="2">
    <mergeCell ref="B4:D4"/>
    <mergeCell ref="B5:D5"/>
  </mergeCells>
  <dataValidations count="1">
    <dataValidation type="list" allowBlank="1" showInputMessage="1" showErrorMessage="1" prompt="Select the County of Residence to determine the Regional Variance Factor for this service." sqref="B4:D4" xr:uid="{FAFE348E-76D9-4D39-8EE0-58D9955E0A0F}">
      <formula1>$B$10:$B$108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6A361-5F5E-4124-A389-C2CC7A56E6AF}">
  <dimension ref="A1:H46"/>
  <sheetViews>
    <sheetView workbookViewId="0">
      <selection activeCell="B43" sqref="B43"/>
    </sheetView>
  </sheetViews>
  <sheetFormatPr defaultRowHeight="15.05" x14ac:dyDescent="0.3"/>
  <cols>
    <col min="1" max="1" width="42.77734375" customWidth="1"/>
    <col min="2" max="2" width="23.44140625" customWidth="1"/>
    <col min="3" max="3" width="15.21875" customWidth="1"/>
    <col min="4" max="4" width="17" customWidth="1"/>
    <col min="5" max="5" width="10.5546875" customWidth="1"/>
    <col min="6" max="7" width="8.88671875" customWidth="1"/>
  </cols>
  <sheetData>
    <row r="1" spans="1:8" ht="15.75" x14ac:dyDescent="0.3">
      <c r="A1" s="35" t="s">
        <v>158</v>
      </c>
      <c r="B1" s="2"/>
      <c r="C1" s="2"/>
      <c r="D1" s="1"/>
      <c r="E1" s="36"/>
      <c r="F1" s="1"/>
      <c r="G1" s="36"/>
      <c r="H1" s="17"/>
    </row>
    <row r="2" spans="1:8" x14ac:dyDescent="0.3">
      <c r="A2" s="1"/>
      <c r="B2" s="1"/>
      <c r="C2" s="1"/>
      <c r="D2" s="1"/>
      <c r="E2" s="36"/>
      <c r="F2" s="1"/>
      <c r="G2" s="36"/>
      <c r="H2" s="17"/>
    </row>
    <row r="3" spans="1:8" x14ac:dyDescent="0.3">
      <c r="A3" s="6" t="s">
        <v>137</v>
      </c>
      <c r="B3" s="1"/>
      <c r="C3" s="1"/>
      <c r="D3" s="6" t="s">
        <v>138</v>
      </c>
      <c r="E3" s="36"/>
      <c r="F3" s="1"/>
      <c r="G3" s="36"/>
      <c r="H3" s="17"/>
    </row>
    <row r="4" spans="1:8" x14ac:dyDescent="0.3">
      <c r="A4" s="37" t="s">
        <v>173</v>
      </c>
      <c r="B4" s="5">
        <f>'Direct Staffing'!D27</f>
        <v>21.664924610000003</v>
      </c>
      <c r="C4" s="2"/>
      <c r="D4" s="39">
        <f>B4</f>
        <v>21.664924610000003</v>
      </c>
      <c r="E4" s="36"/>
      <c r="F4" s="1"/>
      <c r="G4" s="36"/>
      <c r="H4" s="17"/>
    </row>
    <row r="5" spans="1:8" x14ac:dyDescent="0.3">
      <c r="A5" s="37" t="s">
        <v>174</v>
      </c>
      <c r="B5" s="5">
        <f>'Direct Staffing'!D28</f>
        <v>23.442550529999998</v>
      </c>
      <c r="C5" s="2"/>
      <c r="D5" s="39">
        <f>B5</f>
        <v>23.442550529999998</v>
      </c>
      <c r="E5" s="36"/>
      <c r="F5" s="1"/>
      <c r="G5" s="36"/>
      <c r="H5" s="17"/>
    </row>
    <row r="6" spans="1:8" x14ac:dyDescent="0.3">
      <c r="A6" s="1"/>
      <c r="B6" s="1"/>
      <c r="C6" s="1"/>
      <c r="D6" s="1"/>
      <c r="E6" s="36"/>
      <c r="F6" s="1"/>
      <c r="G6" s="36"/>
      <c r="H6" s="17"/>
    </row>
    <row r="7" spans="1:8" x14ac:dyDescent="0.3">
      <c r="A7" s="6" t="s">
        <v>139</v>
      </c>
      <c r="B7" s="1"/>
      <c r="C7" s="1"/>
      <c r="D7" s="1"/>
      <c r="E7" s="36"/>
      <c r="F7" s="1"/>
      <c r="G7" s="36"/>
      <c r="H7" s="17"/>
    </row>
    <row r="8" spans="1:8" x14ac:dyDescent="0.3">
      <c r="A8" s="37" t="s">
        <v>175</v>
      </c>
      <c r="B8" s="99">
        <v>0.155</v>
      </c>
      <c r="C8" s="2"/>
      <c r="D8" s="39">
        <f>B8*D4</f>
        <v>3.3580633145500007</v>
      </c>
      <c r="E8" s="36"/>
      <c r="F8" s="1"/>
      <c r="G8" s="36"/>
      <c r="H8" s="17"/>
    </row>
    <row r="9" spans="1:8" x14ac:dyDescent="0.3">
      <c r="A9" s="37" t="s">
        <v>176</v>
      </c>
      <c r="B9" s="100"/>
      <c r="C9" s="2"/>
      <c r="D9" s="39">
        <f>B8*D5</f>
        <v>3.6335953321499996</v>
      </c>
      <c r="E9" s="36"/>
      <c r="F9" s="1"/>
      <c r="G9" s="36"/>
      <c r="H9" s="17"/>
    </row>
    <row r="10" spans="1:8" x14ac:dyDescent="0.3">
      <c r="A10" s="1"/>
      <c r="B10" s="1"/>
      <c r="C10" s="1"/>
      <c r="D10" s="1"/>
      <c r="E10" s="36"/>
      <c r="F10" s="1"/>
      <c r="G10" s="36"/>
      <c r="H10" s="17"/>
    </row>
    <row r="11" spans="1:8" x14ac:dyDescent="0.3">
      <c r="A11" s="6" t="s">
        <v>140</v>
      </c>
      <c r="B11" s="1"/>
      <c r="C11" s="1"/>
      <c r="D11" s="1"/>
      <c r="E11" s="36"/>
      <c r="F11" s="1"/>
      <c r="G11" s="36"/>
      <c r="H11" s="17"/>
    </row>
    <row r="12" spans="1:8" x14ac:dyDescent="0.3">
      <c r="A12" s="37" t="s">
        <v>177</v>
      </c>
      <c r="B12" s="101">
        <v>0.23599999999999999</v>
      </c>
      <c r="C12" s="39"/>
      <c r="D12" s="39">
        <f>B12*(D4+D8)</f>
        <v>5.9054251501938007</v>
      </c>
      <c r="E12" s="36"/>
      <c r="F12" s="1"/>
      <c r="G12" s="36"/>
      <c r="H12" s="17"/>
    </row>
    <row r="13" spans="1:8" x14ac:dyDescent="0.3">
      <c r="A13" s="37" t="s">
        <v>178</v>
      </c>
      <c r="B13" s="102"/>
      <c r="C13" s="39"/>
      <c r="D13" s="39">
        <f>B12*(D5+D9)</f>
        <v>6.3899704234673997</v>
      </c>
      <c r="E13" s="36"/>
      <c r="F13" s="1"/>
      <c r="G13" s="36"/>
      <c r="H13" s="17"/>
    </row>
    <row r="14" spans="1:8" x14ac:dyDescent="0.3">
      <c r="A14" s="1"/>
      <c r="B14" s="1"/>
      <c r="C14" s="1"/>
      <c r="D14" s="1"/>
      <c r="E14" s="36"/>
      <c r="F14" s="1"/>
      <c r="G14" s="36"/>
      <c r="H14" s="17"/>
    </row>
    <row r="15" spans="1:8" x14ac:dyDescent="0.3">
      <c r="A15" s="6" t="s">
        <v>141</v>
      </c>
      <c r="B15" s="1"/>
      <c r="C15" s="1"/>
      <c r="D15" s="1"/>
      <c r="E15" s="36"/>
      <c r="F15" s="1"/>
      <c r="G15" s="36"/>
      <c r="H15" s="17"/>
    </row>
    <row r="16" spans="1:8" x14ac:dyDescent="0.3">
      <c r="A16" s="40" t="s">
        <v>179</v>
      </c>
      <c r="B16" s="103">
        <v>4.7E-2</v>
      </c>
      <c r="C16" s="2"/>
      <c r="D16" s="41">
        <f>(D4+D8+D12)*B16</f>
        <v>1.4536354145129589</v>
      </c>
      <c r="E16" s="36"/>
      <c r="F16" s="1"/>
      <c r="G16" s="36"/>
      <c r="H16" s="17"/>
    </row>
    <row r="17" spans="1:8" x14ac:dyDescent="0.3">
      <c r="A17" s="40" t="s">
        <v>180</v>
      </c>
      <c r="B17" s="104"/>
      <c r="C17" s="2"/>
      <c r="D17" s="41">
        <f>(D5+D9+D13)*B16</f>
        <v>1.572907465424018</v>
      </c>
      <c r="E17" s="36"/>
      <c r="F17" s="1"/>
      <c r="G17" s="36"/>
      <c r="H17" s="17"/>
    </row>
    <row r="18" spans="1:8" x14ac:dyDescent="0.3">
      <c r="A18" s="1"/>
      <c r="B18" s="1"/>
      <c r="C18" s="1"/>
      <c r="D18" s="1"/>
      <c r="E18" s="36"/>
      <c r="F18" s="1"/>
      <c r="G18" s="36"/>
      <c r="H18" s="17"/>
    </row>
    <row r="19" spans="1:8" x14ac:dyDescent="0.3">
      <c r="A19" s="6" t="s">
        <v>142</v>
      </c>
      <c r="B19" s="1"/>
      <c r="C19" s="1"/>
      <c r="D19" s="1"/>
      <c r="E19" s="36"/>
      <c r="F19" s="1"/>
      <c r="G19" s="36"/>
      <c r="H19" s="17"/>
    </row>
    <row r="20" spans="1:8" x14ac:dyDescent="0.3">
      <c r="A20" s="37" t="s">
        <v>181</v>
      </c>
      <c r="B20" s="105">
        <v>0.23250000000000001</v>
      </c>
      <c r="C20" s="39"/>
      <c r="D20" s="39">
        <f>E20-(D4+D12+D8+D16)</f>
        <v>9.8095456335533555</v>
      </c>
      <c r="E20" s="38">
        <f>(D4+D12+D8+D16)/(1-B20)</f>
        <v>42.191594122810116</v>
      </c>
      <c r="F20" s="1"/>
      <c r="G20" s="36"/>
      <c r="H20" s="17"/>
    </row>
    <row r="21" spans="1:8" x14ac:dyDescent="0.3">
      <c r="A21" s="37" t="s">
        <v>182</v>
      </c>
      <c r="B21" s="106"/>
      <c r="C21" s="39"/>
      <c r="D21" s="39">
        <f>E21-(D5+D13+D9+D17)</f>
        <v>10.614427390380627</v>
      </c>
      <c r="E21" s="38">
        <f>(D5+D13+D9+D17)/(1-B20)</f>
        <v>45.653451141422039</v>
      </c>
      <c r="F21" s="1"/>
      <c r="G21" s="36"/>
      <c r="H21" s="17"/>
    </row>
    <row r="22" spans="1:8" x14ac:dyDescent="0.3">
      <c r="A22" s="17"/>
      <c r="B22" s="42"/>
      <c r="C22" s="39"/>
      <c r="D22" s="39"/>
      <c r="E22" s="36"/>
      <c r="F22" s="1"/>
      <c r="G22" s="36"/>
      <c r="H22" s="17"/>
    </row>
    <row r="23" spans="1:8" x14ac:dyDescent="0.3">
      <c r="A23" s="43" t="s">
        <v>143</v>
      </c>
      <c r="B23" s="44"/>
      <c r="C23" s="45"/>
      <c r="D23" s="45"/>
      <c r="E23" s="36"/>
      <c r="F23" s="93"/>
      <c r="G23" s="36"/>
      <c r="H23" s="17"/>
    </row>
    <row r="24" spans="1:8" x14ac:dyDescent="0.3">
      <c r="A24" s="48" t="s">
        <v>183</v>
      </c>
      <c r="B24" s="107" t="str">
        <f>'Regional Variance Factor'!B7</f>
        <v>-</v>
      </c>
      <c r="C24" s="46"/>
      <c r="D24" s="85" t="str">
        <f>IF((B24&lt;&gt;"-"),((E20*B24)-E20),"Select County")</f>
        <v>Select County</v>
      </c>
      <c r="E24" s="36"/>
      <c r="F24" s="93"/>
      <c r="G24" s="46"/>
      <c r="H24" s="47"/>
    </row>
    <row r="25" spans="1:8" x14ac:dyDescent="0.3">
      <c r="A25" s="48" t="s">
        <v>184</v>
      </c>
      <c r="B25" s="108"/>
      <c r="C25" s="46"/>
      <c r="D25" s="85" t="str">
        <f>IF((B24&lt;&gt;"-"),((E21*B24)-E21),"Select County")</f>
        <v>Select County</v>
      </c>
      <c r="E25" s="36"/>
      <c r="F25" s="93"/>
      <c r="G25" s="46"/>
      <c r="H25" s="47"/>
    </row>
    <row r="26" spans="1:8" hidden="1" x14ac:dyDescent="0.3">
      <c r="A26" s="1"/>
      <c r="B26" s="1"/>
      <c r="C26" s="1"/>
      <c r="D26" s="1"/>
      <c r="E26" s="17"/>
      <c r="F26" s="1"/>
      <c r="G26" s="52"/>
      <c r="H26" s="53"/>
    </row>
    <row r="27" spans="1:8" hidden="1" x14ac:dyDescent="0.3">
      <c r="A27" s="49" t="s">
        <v>185</v>
      </c>
      <c r="B27" s="5" t="e">
        <f>D29</f>
        <v>#VALUE!</v>
      </c>
      <c r="C27" s="2"/>
      <c r="D27" s="41" t="str">
        <f>IF((B$24&lt;&gt;"-"),E20+D24,"Select County")</f>
        <v>Select County</v>
      </c>
      <c r="E27" s="17"/>
      <c r="F27" s="36">
        <f>IF('Direct Staffing'!D31='Direct Staffing'!G32,2,1)</f>
        <v>1</v>
      </c>
      <c r="G27" s="17"/>
      <c r="H27" s="17"/>
    </row>
    <row r="28" spans="1:8" hidden="1" x14ac:dyDescent="0.3">
      <c r="A28" s="49" t="s">
        <v>186</v>
      </c>
      <c r="B28" s="5" t="e">
        <f>E29</f>
        <v>#VALUE!</v>
      </c>
      <c r="C28" s="2"/>
      <c r="D28" s="41" t="str">
        <f>IF((B$24&lt;&gt;"-"),E21+D25,"Select County")</f>
        <v>Select County</v>
      </c>
      <c r="E28" s="17"/>
      <c r="F28" s="36">
        <f>IF('Direct Staffing'!D31='Direct Staffing'!G32,2,1)</f>
        <v>1</v>
      </c>
      <c r="G28" s="17"/>
      <c r="H28" s="17"/>
    </row>
    <row r="29" spans="1:8" x14ac:dyDescent="0.3">
      <c r="A29" s="1"/>
      <c r="B29" s="1"/>
      <c r="C29" s="1"/>
      <c r="D29" s="36" t="e">
        <f>D27/F27</f>
        <v>#VALUE!</v>
      </c>
      <c r="E29" s="36" t="e">
        <f>D28/F27</f>
        <v>#VALUE!</v>
      </c>
      <c r="F29" s="17"/>
      <c r="G29" s="17"/>
      <c r="H29" s="17"/>
    </row>
    <row r="30" spans="1:8" hidden="1" x14ac:dyDescent="0.3">
      <c r="A30" s="49" t="s">
        <v>187</v>
      </c>
      <c r="B30" s="51" t="str">
        <f>IF((B$24&lt;&gt;"-"),B27/4,"Select County")</f>
        <v>Select County</v>
      </c>
      <c r="C30" s="1"/>
      <c r="D30" s="17"/>
      <c r="E30" s="54"/>
      <c r="F30" s="17"/>
      <c r="G30" s="17"/>
      <c r="H30" s="17"/>
    </row>
    <row r="31" spans="1:8" hidden="1" x14ac:dyDescent="0.3">
      <c r="A31" s="49" t="s">
        <v>188</v>
      </c>
      <c r="B31" s="51" t="str">
        <f>IF((B$24&lt;&gt;"-"),B28/4,"Select County")</f>
        <v>Select County</v>
      </c>
      <c r="C31" s="1"/>
      <c r="D31" s="17"/>
      <c r="E31" s="54"/>
      <c r="F31" s="17"/>
      <c r="G31" s="17"/>
      <c r="H31" s="17"/>
    </row>
    <row r="32" spans="1:8" hidden="1" x14ac:dyDescent="0.3">
      <c r="A32" s="6"/>
      <c r="B32" s="54"/>
      <c r="C32" s="1"/>
      <c r="D32" s="17"/>
      <c r="E32" s="17"/>
      <c r="F32" s="17"/>
      <c r="G32" s="17"/>
      <c r="H32" s="17"/>
    </row>
    <row r="33" spans="1:8" x14ac:dyDescent="0.3">
      <c r="A33" s="49" t="s">
        <v>144</v>
      </c>
      <c r="B33" s="40"/>
      <c r="C33" s="1"/>
      <c r="D33" s="17"/>
      <c r="E33" s="54"/>
      <c r="F33" s="17"/>
      <c r="G33" s="17"/>
      <c r="H33" s="17"/>
    </row>
    <row r="34" spans="1:8" x14ac:dyDescent="0.3">
      <c r="A34" s="14" t="s">
        <v>144</v>
      </c>
      <c r="B34" s="50" t="str">
        <f>'Direct Staffing'!D31</f>
        <v>Face to Face 1:1</v>
      </c>
      <c r="C34" s="1"/>
      <c r="D34" s="17"/>
      <c r="E34" s="54"/>
      <c r="F34" s="17"/>
      <c r="G34" s="17"/>
      <c r="H34" s="17"/>
    </row>
    <row r="35" spans="1:8" x14ac:dyDescent="0.3">
      <c r="A35" s="2"/>
      <c r="B35" s="2"/>
      <c r="C35" s="2"/>
      <c r="D35" s="17"/>
      <c r="E35" s="54"/>
      <c r="F35" s="17"/>
      <c r="G35" s="17"/>
      <c r="H35" s="17"/>
    </row>
    <row r="36" spans="1:8" hidden="1" x14ac:dyDescent="0.3">
      <c r="A36" s="86" t="s">
        <v>159</v>
      </c>
      <c r="B36" s="87">
        <v>1</v>
      </c>
      <c r="C36" s="88"/>
      <c r="D36" s="89"/>
      <c r="E36" s="36"/>
      <c r="F36" s="89"/>
      <c r="G36" s="36"/>
      <c r="H36" s="17"/>
    </row>
    <row r="37" spans="1:8" hidden="1" x14ac:dyDescent="0.3">
      <c r="A37" s="90" t="s">
        <v>160</v>
      </c>
      <c r="B37" s="91" t="s">
        <v>26</v>
      </c>
      <c r="C37" s="88"/>
      <c r="D37" s="92"/>
      <c r="E37" s="36"/>
      <c r="F37" s="89"/>
      <c r="G37" s="36"/>
      <c r="H37" s="17"/>
    </row>
    <row r="38" spans="1:8" hidden="1" x14ac:dyDescent="0.3">
      <c r="A38" s="90" t="s">
        <v>161</v>
      </c>
      <c r="B38" s="91" t="s">
        <v>26</v>
      </c>
      <c r="C38" s="88"/>
      <c r="D38" s="92"/>
      <c r="E38" s="36"/>
      <c r="F38" s="89"/>
      <c r="G38" s="36"/>
      <c r="H38" s="17"/>
    </row>
    <row r="39" spans="1:8" hidden="1" x14ac:dyDescent="0.3">
      <c r="A39" s="88"/>
      <c r="B39" s="88"/>
      <c r="C39" s="88"/>
      <c r="D39" s="89"/>
      <c r="E39" s="36"/>
      <c r="F39" s="89"/>
      <c r="G39" s="36"/>
      <c r="H39" s="17"/>
    </row>
    <row r="40" spans="1:8" hidden="1" x14ac:dyDescent="0.3">
      <c r="A40" s="6" t="s">
        <v>162</v>
      </c>
      <c r="B40" s="2"/>
      <c r="C40" s="2"/>
      <c r="D40" s="17"/>
      <c r="E40" s="36"/>
      <c r="F40" s="17"/>
      <c r="G40" s="36"/>
      <c r="H40" s="17"/>
    </row>
    <row r="41" spans="1:8" hidden="1" x14ac:dyDescent="0.3">
      <c r="A41" s="14" t="s">
        <v>189</v>
      </c>
      <c r="B41" s="15" t="str">
        <f>IF((B$24&lt;&gt;"-"),ROUND(B$36*B27,4),"Select County")</f>
        <v>Select County</v>
      </c>
      <c r="C41" s="2"/>
      <c r="D41" s="17"/>
      <c r="E41" s="36"/>
      <c r="F41" s="17"/>
      <c r="G41" s="36"/>
      <c r="H41" s="17"/>
    </row>
    <row r="42" spans="1:8" hidden="1" x14ac:dyDescent="0.3">
      <c r="A42" s="14" t="s">
        <v>190</v>
      </c>
      <c r="B42" s="15" t="str">
        <f>IF((B$24&lt;&gt;"-"),ROUND(B$36*B28,4),"Select County")</f>
        <v>Select County</v>
      </c>
      <c r="C42" s="2"/>
      <c r="D42" s="17"/>
      <c r="E42" s="36"/>
      <c r="F42" s="17"/>
      <c r="G42" s="36"/>
      <c r="H42" s="17"/>
    </row>
    <row r="43" spans="1:8" x14ac:dyDescent="0.3">
      <c r="A43" s="49" t="s">
        <v>192</v>
      </c>
      <c r="B43" s="15" t="str">
        <f>IF((B$24&lt;&gt;"-"),ROUND(B$36*B30,4),"Select County")</f>
        <v>Select County</v>
      </c>
      <c r="C43" s="2"/>
      <c r="D43" s="2"/>
      <c r="E43" s="36"/>
      <c r="F43" s="2"/>
      <c r="G43" s="36"/>
      <c r="H43" s="17"/>
    </row>
    <row r="44" spans="1:8" x14ac:dyDescent="0.3">
      <c r="A44" s="49" t="s">
        <v>191</v>
      </c>
      <c r="B44" s="15" t="str">
        <f>IF((B$24&lt;&gt;"-"),ROUND(B$36*B31,4),"Select County")</f>
        <v>Select County</v>
      </c>
      <c r="C44" s="109" t="e">
        <f>(B44-B43)/B43</f>
        <v>#VALUE!</v>
      </c>
      <c r="D44" s="2"/>
      <c r="E44" s="36"/>
      <c r="F44" s="2"/>
      <c r="G44" s="36"/>
      <c r="H44" s="17"/>
    </row>
    <row r="45" spans="1:8" x14ac:dyDescent="0.3">
      <c r="A45" s="2"/>
      <c r="B45" s="2"/>
      <c r="C45" s="2"/>
      <c r="D45" s="17"/>
      <c r="E45" s="36"/>
      <c r="F45" s="36"/>
      <c r="G45" s="36"/>
      <c r="H45" s="17"/>
    </row>
    <row r="46" spans="1:8" x14ac:dyDescent="0.3">
      <c r="A46" s="2"/>
      <c r="B46" s="2"/>
      <c r="C46" s="2"/>
      <c r="D46" s="17"/>
      <c r="E46" s="36"/>
      <c r="F46" s="36"/>
      <c r="G46" s="36"/>
      <c r="H46" s="17"/>
    </row>
  </sheetData>
  <mergeCells count="5">
    <mergeCell ref="B8:B9"/>
    <mergeCell ref="B12:B13"/>
    <mergeCell ref="B16:B17"/>
    <mergeCell ref="B20:B21"/>
    <mergeCell ref="B24:B25"/>
  </mergeCells>
  <dataValidations count="21">
    <dataValidation allowBlank="1" showInputMessage="1" showErrorMessage="1" prompt="Budget Neutrality Rate" sqref="B23 B36" xr:uid="{712EF385-E76B-4390-8CFC-DCE47C21AC9C}"/>
    <dataValidation allowBlank="1" showInputMessage="1" showErrorMessage="1" prompt="Unit Regional Variance formula is Unit Rate multiplied by the appropriate Regional Variance Factor" sqref="B24" xr:uid="{37C57B2A-989C-4DE3-86A8-1355A952D2B7}"/>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23" xr:uid="{7FA45710-7ECC-4D2E-BF20-03918A26C5B0}"/>
    <dataValidation allowBlank="1" showInputMessage="1" showErrorMessage="1" prompt="Nature of Service formula is equal to Nature of Service from Direct Staffing sheet" sqref="B34" xr:uid="{8B0DB283-6489-4100-9A92-B057C6950AF2}"/>
    <dataValidation allowBlank="1" showInputMessage="1" showErrorMessage="1" prompt="15 Minute Unit Rate formula is Hourly Rate divided by 4" sqref="B30:B32" xr:uid="{8211D350-D499-4744-99AB-F84C295A38A5}"/>
    <dataValidation allowBlank="1" showInputMessage="1" showErrorMessage="1" prompt="Program Related Expenses Rate Calculation formula is Hourly Rate minus (Direct Staffing Rate + Program Support Rate + Employee Related Expenses Rate + Client Programming and Supports Standard Rate)" sqref="D20:D22" xr:uid="{7E76132E-ED6D-4549-9B5B-4292BBA0C03C}"/>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7:D28" xr:uid="{FEB066FC-7F27-4C5B-9CA2-1D761A396AF7}"/>
    <dataValidation allowBlank="1" showInputMessage="1" showErrorMessage="1" prompt="Total Program Related Expenses Percentage formula is equal to Total Program Related Expenses Percent from Program Related Expenses sheet" sqref="B20 B22" xr:uid="{F32A9DF9-2955-4BF5-B2EA-34CE9167DBD5}"/>
    <dataValidation allowBlank="1" showInputMessage="1" showErrorMessage="1" prompt="Client Programming and Supports Rate Calculation formula is (Direct Staffing Rate + Program Support Rate + Employee Related Expenses Rate) times Client Programming and Supports Standard" sqref="D16:D17" xr:uid="{816386C9-3389-4002-8AF1-D3F18DB388FA}"/>
    <dataValidation allowBlank="1" showInputMessage="1" showErrorMessage="1" prompt="Client Programming and Supports Standard formula is equal to Client Programming and Supports Percent from Client Programming &amp; Supports sheet" sqref="B16" xr:uid="{E3F4BEDE-0F75-4550-9F0F-A305F3B1FFB7}"/>
    <dataValidation allowBlank="1" showInputMessage="1" showErrorMessage="1" prompt="Employee Related Expenses Rate Calculation formula is Total Benefit Percentage times (Direct Staffing Rate + Program Support Rate)" sqref="D12:D13" xr:uid="{FBF73E7D-009E-4338-A399-380AD54D1F64}"/>
    <dataValidation allowBlank="1" showInputMessage="1" showErrorMessage="1" prompt="Total Benefit Percentage formula is Total Employee Related Expense Percentage from Emp. Related Exp. sheet" sqref="B12" xr:uid="{0B5A8C34-AEF8-48CA-B25F-C15B1CF23EC7}"/>
    <dataValidation allowBlank="1" showInputMessage="1" showErrorMessage="1" prompt="Program Support Rate Calculation formula is Program Support Hourly Standard times Direct Staffing Rate" sqref="D8:D9" xr:uid="{19D8685C-6BCD-4277-8FFD-5C0BD944A0DA}"/>
    <dataValidation allowBlank="1" showInputMessage="1" showErrorMessage="1" prompt="Program Support Hourly Standard formula is equal to Total Hourly Program Support Percentage from Program Plan Support sheet" sqref="B8" xr:uid="{24505337-F3F9-4A2E-BC58-BD2D856C3F4A}"/>
    <dataValidation allowBlank="1" showInputMessage="1" showErrorMessage="1" prompt="Direct Staffing Rate Calculation formula is equal to Total Costs for Staffing per Hour" sqref="D4:D5" xr:uid="{A3B0A4C0-0822-44D8-B928-66582DB28A0F}"/>
    <dataValidation allowBlank="1" showInputMessage="1" showErrorMessage="1" prompt="Total Costs for Staffing per Hour formula is equal to Total Individual Staffing Amount from Direct Staffing sheet" sqref="B4:B5" xr:uid="{A548A1F3-69B4-4527-BB64-22B5C8144B20}"/>
    <dataValidation allowBlank="1" showInputMessage="1" showErrorMessage="1" prompt="Original Total 15 Minute Rate formula is 15 Minute Rate plus 15 Minute Budget Neutrality" sqref="B43:B44" xr:uid="{9E89830C-6E42-4722-90DB-DB7178874B75}"/>
    <dataValidation allowBlank="1" showInputMessage="1" showErrorMessage="1" prompt="Original Total Hourly Rate formula is Hourly Rate plus Hourly Budget Neutrality" sqref="B41:B42" xr:uid="{5B50DA2F-B6BC-469D-811C-5B7B8BE38B77}"/>
    <dataValidation allowBlank="1" showInputMessage="1" showErrorMessage="1" prompt="Hourly Budget Neutrality formula is Hourly Rate multiplied by the Budget Neutrality Rate" sqref="B37" xr:uid="{8649EA78-167D-4D21-9526-898A90971C70}"/>
    <dataValidation allowBlank="1" showInputMessage="1" showErrorMessage="1" prompt="15 Minute Budget Neutrality formula is 15 Minute  Rate multiplied by the Budget Neutrality Rate" sqref="B38" xr:uid="{86F5FF1D-3449-4C7C-82A3-27158B039DAB}"/>
    <dataValidation allowBlank="1" showInputMessage="1" showErrorMessage="1" prompt="Hourly Rate formula is equal to Hourly Rate Calculation" sqref="B27:B28" xr:uid="{0BAA21B4-CD42-4309-9D2C-BD8AE515B1C5}"/>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Disclaimer</vt:lpstr>
      <vt:lpstr>Direct Staffing</vt:lpstr>
      <vt:lpstr>Regional Variance Factor</vt:lpstr>
      <vt:lpstr>Ind Home Supports Fam Train FW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Kenneth Bence</dc:creator>
  <cp:lastModifiedBy>Kenneth Bence</cp:lastModifiedBy>
  <dcterms:created xsi:type="dcterms:W3CDTF">2021-07-21T17:00:15Z</dcterms:created>
  <dcterms:modified xsi:type="dcterms:W3CDTF">2021-09-29T14:29:16Z</dcterms:modified>
</cp:coreProperties>
</file>